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975" windowWidth="10320" windowHeight="3885" tabRatio="672" activeTab="10"/>
  </bookViews>
  <sheets>
    <sheet name="операц.расходы" sheetId="16" r:id="rId1"/>
    <sheet name="неподконтрольные расходы" sheetId="15" r:id="rId2"/>
    <sheet name="смета методом индексации " sheetId="14" r:id="rId3"/>
    <sheet name="Смета ВС" sheetId="1" r:id="rId4"/>
    <sheet name="расшифровки ВС" sheetId="4" state="hidden" r:id="rId5"/>
    <sheet name="Цеховые расходы" sheetId="11" state="hidden" r:id="rId6"/>
    <sheet name="Зар.плата осн.персонала" sheetId="8" state="hidden" r:id="rId7"/>
    <sheet name="Админ. расх." sheetId="7" state="hidden" r:id="rId8"/>
    <sheet name="Кап.вложения" sheetId="5" state="hidden" r:id="rId9"/>
    <sheet name="ИПЦ" sheetId="6" state="hidden" r:id="rId10"/>
    <sheet name="баланс воды" sheetId="12" r:id="rId11"/>
    <sheet name="Лист1" sheetId="13" r:id="rId12"/>
  </sheets>
  <calcPr calcId="145621"/>
</workbook>
</file>

<file path=xl/calcChain.xml><?xml version="1.0" encoding="utf-8"?>
<calcChain xmlns="http://schemas.openxmlformats.org/spreadsheetml/2006/main">
  <c r="G12" i="14" l="1"/>
  <c r="F12" i="14"/>
  <c r="G81" i="1" l="1"/>
  <c r="F9" i="16" l="1"/>
  <c r="J46" i="1"/>
  <c r="I46" i="1"/>
  <c r="J194" i="4"/>
  <c r="I194" i="4"/>
  <c r="J49" i="1"/>
  <c r="I49" i="1"/>
  <c r="H49" i="1"/>
  <c r="G49" i="1"/>
  <c r="F49" i="1"/>
  <c r="I48" i="1"/>
  <c r="H48" i="1"/>
  <c r="J48" i="1"/>
  <c r="P19" i="7"/>
  <c r="M19" i="7"/>
  <c r="J149" i="8"/>
  <c r="I149" i="8"/>
  <c r="J146" i="8"/>
  <c r="I146" i="8"/>
  <c r="J143" i="8"/>
  <c r="I143" i="8"/>
  <c r="J140" i="8"/>
  <c r="I140" i="8"/>
  <c r="J117" i="8"/>
  <c r="I117" i="8"/>
  <c r="J114" i="8"/>
  <c r="I114" i="8"/>
  <c r="J111" i="8"/>
  <c r="I111" i="8"/>
  <c r="J256" i="4"/>
  <c r="I256" i="4"/>
  <c r="J255" i="4"/>
  <c r="I255" i="4"/>
  <c r="J233" i="4"/>
  <c r="I233" i="4"/>
  <c r="J97" i="4"/>
  <c r="I97" i="4"/>
  <c r="J80" i="4"/>
  <c r="I80" i="4"/>
  <c r="J78" i="4"/>
  <c r="I78" i="4"/>
  <c r="H46" i="1" l="1"/>
  <c r="G377" i="4" l="1"/>
  <c r="G13" i="7" l="1"/>
  <c r="G9" i="7"/>
  <c r="G8" i="7"/>
  <c r="F29" i="7"/>
  <c r="F26" i="7"/>
  <c r="F23" i="7"/>
  <c r="F20" i="7"/>
  <c r="F17" i="7"/>
  <c r="G144" i="8"/>
  <c r="F144" i="8"/>
  <c r="G141" i="8"/>
  <c r="F141" i="8"/>
  <c r="G138" i="8"/>
  <c r="F138" i="8"/>
  <c r="G115" i="8"/>
  <c r="F115" i="8"/>
  <c r="G112" i="8"/>
  <c r="F112" i="8"/>
  <c r="G109" i="8"/>
  <c r="F109" i="8"/>
  <c r="G87" i="1" l="1"/>
  <c r="H87" i="1"/>
  <c r="I87" i="1"/>
  <c r="J87" i="1"/>
  <c r="F87" i="1"/>
  <c r="H43" i="12"/>
  <c r="I43" i="12"/>
  <c r="J43" i="12"/>
  <c r="G30" i="12"/>
  <c r="H30" i="12"/>
  <c r="I30" i="12"/>
  <c r="J30" i="12"/>
  <c r="F30" i="12"/>
  <c r="J33" i="12" l="1"/>
  <c r="I33" i="12"/>
  <c r="F19" i="12" l="1"/>
  <c r="F8" i="12" s="1"/>
  <c r="G8" i="12" s="1"/>
  <c r="I19" i="12"/>
  <c r="I8" i="12" s="1"/>
  <c r="I10" i="12" s="1"/>
  <c r="I11" i="12" s="1"/>
  <c r="I13" i="12" s="1"/>
  <c r="J19" i="12"/>
  <c r="J8" i="12" s="1"/>
  <c r="J10" i="12" s="1"/>
  <c r="J11" i="12" s="1"/>
  <c r="J13" i="12" s="1"/>
  <c r="H19" i="12"/>
  <c r="H8" i="12" s="1"/>
  <c r="H10" i="12" s="1"/>
  <c r="H11" i="12" s="1"/>
  <c r="H13" i="12" s="1"/>
  <c r="F10" i="12" l="1"/>
  <c r="F13" i="12"/>
  <c r="F11" i="12" s="1"/>
  <c r="F202" i="4"/>
  <c r="H97" i="4"/>
  <c r="G97" i="4"/>
  <c r="F97" i="4" l="1"/>
  <c r="G41" i="1" l="1"/>
  <c r="G42" i="1"/>
  <c r="G43" i="1"/>
  <c r="G44" i="1"/>
  <c r="G45" i="1"/>
  <c r="G46" i="1"/>
  <c r="G47" i="1"/>
  <c r="G48" i="1"/>
  <c r="H40" i="1"/>
  <c r="G40" i="1"/>
  <c r="K49" i="1"/>
  <c r="K48" i="1"/>
  <c r="H44" i="1"/>
  <c r="I44" i="1"/>
  <c r="J44" i="1"/>
  <c r="K44" i="1"/>
  <c r="H43" i="1"/>
  <c r="I43" i="1"/>
  <c r="J43" i="1"/>
  <c r="K43" i="1"/>
  <c r="H42" i="1"/>
  <c r="I42" i="1"/>
  <c r="J42" i="1"/>
  <c r="K42" i="1"/>
  <c r="H45" i="1"/>
  <c r="I45" i="1"/>
  <c r="J45" i="1"/>
  <c r="K45" i="1"/>
  <c r="H41" i="1"/>
  <c r="I41" i="1"/>
  <c r="J41" i="1"/>
  <c r="K41" i="1"/>
  <c r="F45" i="1"/>
  <c r="F46" i="1"/>
  <c r="F42" i="1"/>
  <c r="F43" i="1"/>
  <c r="F44" i="1"/>
  <c r="F41" i="1"/>
  <c r="I40" i="1"/>
  <c r="J40" i="1"/>
  <c r="K40" i="1"/>
  <c r="F40" i="1"/>
  <c r="D57" i="1"/>
  <c r="E57" i="1"/>
  <c r="F57" i="1"/>
  <c r="G57" i="1"/>
  <c r="H57" i="1"/>
  <c r="I57" i="1"/>
  <c r="J57" i="1"/>
  <c r="D56" i="1"/>
  <c r="E56" i="1"/>
  <c r="F56" i="1"/>
  <c r="G56" i="1"/>
  <c r="H56" i="1"/>
  <c r="I56" i="1"/>
  <c r="J56" i="1"/>
  <c r="D55" i="1"/>
  <c r="E55" i="1"/>
  <c r="F55" i="1"/>
  <c r="G55" i="1"/>
  <c r="H55" i="1"/>
  <c r="I55" i="1"/>
  <c r="J55" i="1"/>
  <c r="E53" i="1"/>
  <c r="F53" i="1"/>
  <c r="G53" i="1"/>
  <c r="H53" i="1"/>
  <c r="I53" i="1"/>
  <c r="J53" i="1"/>
  <c r="D52" i="1"/>
  <c r="E52" i="1"/>
  <c r="F52" i="1"/>
  <c r="G52" i="1"/>
  <c r="H52" i="1"/>
  <c r="I52" i="1"/>
  <c r="J52" i="1"/>
  <c r="D51" i="1"/>
  <c r="E51" i="1"/>
  <c r="F51" i="1"/>
  <c r="G51" i="1"/>
  <c r="H51" i="1"/>
  <c r="I51" i="1"/>
  <c r="J51" i="1"/>
  <c r="D50" i="1"/>
  <c r="E50" i="1"/>
  <c r="F50" i="1"/>
  <c r="G50" i="1"/>
  <c r="H50" i="1"/>
  <c r="I50" i="1"/>
  <c r="J50" i="1"/>
  <c r="E49" i="1"/>
  <c r="E48" i="1"/>
  <c r="E46" i="1"/>
  <c r="D45" i="1"/>
  <c r="E45" i="1"/>
  <c r="D44" i="1"/>
  <c r="E44" i="1"/>
  <c r="D43" i="1"/>
  <c r="E43" i="1"/>
  <c r="D42" i="1"/>
  <c r="E42" i="1"/>
  <c r="D41" i="1"/>
  <c r="E41" i="1"/>
  <c r="D40" i="1"/>
  <c r="E40" i="1"/>
  <c r="F30" i="1"/>
  <c r="G30" i="1"/>
  <c r="H30" i="1"/>
  <c r="I30" i="1"/>
  <c r="J30" i="1"/>
  <c r="G37" i="7" l="1"/>
  <c r="G23" i="7"/>
  <c r="G24" i="7"/>
  <c r="G25" i="7"/>
  <c r="G26" i="7"/>
  <c r="G27" i="7"/>
  <c r="G28" i="7"/>
  <c r="G29" i="7"/>
  <c r="G30" i="7"/>
  <c r="G31" i="7"/>
  <c r="G18" i="7"/>
  <c r="G19" i="7"/>
  <c r="G20" i="7"/>
  <c r="G21" i="7"/>
  <c r="G22" i="7"/>
  <c r="G17" i="7"/>
  <c r="H37" i="1"/>
  <c r="H35" i="1" s="1"/>
  <c r="H36" i="1"/>
  <c r="F34" i="1"/>
  <c r="G34" i="1"/>
  <c r="H34" i="1"/>
  <c r="I34" i="1"/>
  <c r="J34" i="1"/>
  <c r="F39" i="1"/>
  <c r="G39" i="1"/>
  <c r="H39" i="1"/>
  <c r="I39" i="1"/>
  <c r="J39" i="1"/>
  <c r="H47" i="1"/>
  <c r="J47" i="1"/>
  <c r="F54" i="1"/>
  <c r="G54" i="1"/>
  <c r="H54" i="1"/>
  <c r="I54" i="1"/>
  <c r="F58" i="1"/>
  <c r="G58" i="1"/>
  <c r="H58" i="1"/>
  <c r="I58" i="1"/>
  <c r="J58" i="1"/>
  <c r="F82" i="1"/>
  <c r="G82" i="1"/>
  <c r="F73" i="1"/>
  <c r="G73" i="1"/>
  <c r="H73" i="1"/>
  <c r="I73" i="1"/>
  <c r="J73" i="1"/>
  <c r="F72" i="1"/>
  <c r="G72" i="1"/>
  <c r="H72" i="1"/>
  <c r="I72" i="1"/>
  <c r="J72" i="1"/>
  <c r="F71" i="1"/>
  <c r="G71" i="1"/>
  <c r="H71" i="1"/>
  <c r="I71" i="1"/>
  <c r="J71" i="1"/>
  <c r="G70" i="1"/>
  <c r="J68" i="1"/>
  <c r="F69" i="1"/>
  <c r="G69" i="1"/>
  <c r="H69" i="1"/>
  <c r="I69" i="1"/>
  <c r="J69" i="1"/>
  <c r="F68" i="1"/>
  <c r="G68" i="1"/>
  <c r="H68" i="1"/>
  <c r="I68" i="1"/>
  <c r="F61" i="1"/>
  <c r="F60" i="1" s="1"/>
  <c r="F11" i="14" s="1"/>
  <c r="J64" i="1"/>
  <c r="F66" i="1"/>
  <c r="G66" i="1"/>
  <c r="H66" i="1"/>
  <c r="I66" i="1"/>
  <c r="J66" i="1"/>
  <c r="F65" i="1"/>
  <c r="G65" i="1"/>
  <c r="H65" i="1"/>
  <c r="I65" i="1"/>
  <c r="J65" i="1"/>
  <c r="F64" i="1"/>
  <c r="G64" i="1"/>
  <c r="H64" i="1"/>
  <c r="I64" i="1"/>
  <c r="G63" i="1"/>
  <c r="H63" i="1"/>
  <c r="K63" i="1"/>
  <c r="G29" i="15" l="1"/>
  <c r="G62" i="1"/>
  <c r="H29" i="15"/>
  <c r="H62" i="1"/>
  <c r="G67" i="1"/>
  <c r="G24" i="15"/>
  <c r="G20" i="15" s="1"/>
  <c r="J38" i="1"/>
  <c r="J23" i="16" s="1"/>
  <c r="G38" i="1"/>
  <c r="G23" i="16" s="1"/>
  <c r="H38" i="1"/>
  <c r="H23" i="16" s="1"/>
  <c r="E109" i="8"/>
  <c r="F75" i="1" l="1"/>
  <c r="G75" i="1"/>
  <c r="F27" i="4" l="1"/>
  <c r="G27" i="4"/>
  <c r="H27" i="4"/>
  <c r="I27" i="4"/>
  <c r="J27" i="4"/>
  <c r="K27" i="4"/>
  <c r="F184" i="4" l="1"/>
  <c r="G184" i="4"/>
  <c r="H184" i="4"/>
  <c r="I184" i="4"/>
  <c r="J184" i="4"/>
  <c r="F59" i="4"/>
  <c r="G59" i="4"/>
  <c r="H59" i="4"/>
  <c r="I59" i="4"/>
  <c r="J59" i="4"/>
  <c r="F32" i="4"/>
  <c r="G32" i="4"/>
  <c r="H32" i="4"/>
  <c r="I32" i="4"/>
  <c r="J32" i="4"/>
  <c r="I20" i="11" l="1"/>
  <c r="I25" i="11" s="1"/>
  <c r="J20" i="11"/>
  <c r="J25" i="11" s="1"/>
  <c r="F416" i="4"/>
  <c r="G416" i="4"/>
  <c r="F410" i="4"/>
  <c r="G410" i="4"/>
  <c r="H410" i="4"/>
  <c r="I410" i="4"/>
  <c r="J410" i="4"/>
  <c r="F404" i="4"/>
  <c r="G404" i="4"/>
  <c r="H404" i="4"/>
  <c r="H416" i="4" s="1"/>
  <c r="H84" i="1" s="1"/>
  <c r="I404" i="4"/>
  <c r="I416" i="4" s="1"/>
  <c r="I84" i="1" s="1"/>
  <c r="J404" i="4"/>
  <c r="J416" i="4" s="1"/>
  <c r="J84" i="1" s="1"/>
  <c r="F398" i="4"/>
  <c r="G398" i="4"/>
  <c r="H398" i="4"/>
  <c r="I398" i="4"/>
  <c r="J398" i="4"/>
  <c r="G391" i="4"/>
  <c r="F386" i="4"/>
  <c r="G386" i="4"/>
  <c r="H386" i="4"/>
  <c r="I386" i="4"/>
  <c r="J386" i="4"/>
  <c r="F381" i="4"/>
  <c r="G381" i="4"/>
  <c r="H381" i="4"/>
  <c r="I381" i="4"/>
  <c r="J381" i="4"/>
  <c r="F377" i="4"/>
  <c r="F70" i="1" s="1"/>
  <c r="H377" i="4"/>
  <c r="H70" i="1" s="1"/>
  <c r="I377" i="4"/>
  <c r="I70" i="1" s="1"/>
  <c r="J377" i="4"/>
  <c r="J70" i="1" s="1"/>
  <c r="G366" i="4"/>
  <c r="F360" i="4"/>
  <c r="G360" i="4"/>
  <c r="H360" i="4"/>
  <c r="I360" i="4"/>
  <c r="J360" i="4"/>
  <c r="J355" i="4"/>
  <c r="F355" i="4"/>
  <c r="G355" i="4"/>
  <c r="H355" i="4"/>
  <c r="I355" i="4"/>
  <c r="F351" i="4"/>
  <c r="G351" i="4"/>
  <c r="H351" i="4"/>
  <c r="I351" i="4"/>
  <c r="J351" i="4"/>
  <c r="F344" i="4"/>
  <c r="G344" i="4"/>
  <c r="H344" i="4"/>
  <c r="H366" i="4" s="1"/>
  <c r="I344" i="4"/>
  <c r="I63" i="1" s="1"/>
  <c r="J344" i="4"/>
  <c r="J63" i="1" s="1"/>
  <c r="F324" i="4"/>
  <c r="F336" i="4" s="1"/>
  <c r="G324" i="4"/>
  <c r="H324" i="4"/>
  <c r="H336" i="4" s="1"/>
  <c r="H61" i="1" s="1"/>
  <c r="H60" i="1" s="1"/>
  <c r="H11" i="14" s="1"/>
  <c r="I324" i="4"/>
  <c r="I336" i="4" s="1"/>
  <c r="I61" i="1" s="1"/>
  <c r="I60" i="1" s="1"/>
  <c r="I11" i="14" s="1"/>
  <c r="J324" i="4"/>
  <c r="J336" i="4" s="1"/>
  <c r="J61" i="1" s="1"/>
  <c r="J60" i="1" s="1"/>
  <c r="J11" i="14" s="1"/>
  <c r="G336" i="4"/>
  <c r="G61" i="1" s="1"/>
  <c r="G60" i="1" s="1"/>
  <c r="G11" i="14" s="1"/>
  <c r="K274" i="4"/>
  <c r="F262" i="4"/>
  <c r="G262" i="4"/>
  <c r="H262" i="4"/>
  <c r="I262" i="4"/>
  <c r="J262" i="4"/>
  <c r="F254" i="4"/>
  <c r="F33" i="1" s="1"/>
  <c r="G254" i="4"/>
  <c r="G33" i="1" s="1"/>
  <c r="H254" i="4"/>
  <c r="H33" i="1" s="1"/>
  <c r="H32" i="1" s="1"/>
  <c r="H22" i="16" s="1"/>
  <c r="I254" i="4"/>
  <c r="I33" i="1" s="1"/>
  <c r="J254" i="4"/>
  <c r="J33" i="1" s="1"/>
  <c r="F247" i="4"/>
  <c r="G247" i="4"/>
  <c r="H247" i="4"/>
  <c r="I247" i="4"/>
  <c r="J247" i="4"/>
  <c r="F245" i="4"/>
  <c r="G245" i="4"/>
  <c r="H245" i="4"/>
  <c r="I245" i="4"/>
  <c r="J245" i="4"/>
  <c r="F241" i="4"/>
  <c r="G241" i="4"/>
  <c r="H241" i="4"/>
  <c r="I241" i="4"/>
  <c r="J241" i="4"/>
  <c r="F238" i="4"/>
  <c r="G238" i="4"/>
  <c r="H238" i="4"/>
  <c r="I238" i="4"/>
  <c r="J238" i="4"/>
  <c r="F235" i="4"/>
  <c r="G235" i="4"/>
  <c r="H235" i="4"/>
  <c r="I235" i="4"/>
  <c r="J235" i="4"/>
  <c r="K235" i="4"/>
  <c r="G234" i="4"/>
  <c r="I234" i="4"/>
  <c r="J229" i="4"/>
  <c r="F229" i="4"/>
  <c r="G229" i="4"/>
  <c r="H229" i="4"/>
  <c r="I229" i="4"/>
  <c r="I205" i="4"/>
  <c r="F205" i="4"/>
  <c r="G202" i="4"/>
  <c r="G205" i="4" s="1"/>
  <c r="H202" i="4"/>
  <c r="H205" i="4" s="1"/>
  <c r="I202" i="4"/>
  <c r="J202" i="4"/>
  <c r="J205" i="4" s="1"/>
  <c r="G198" i="4"/>
  <c r="F195" i="4"/>
  <c r="F198" i="4" s="1"/>
  <c r="G195" i="4"/>
  <c r="H195" i="4"/>
  <c r="H198" i="4" s="1"/>
  <c r="I195" i="4"/>
  <c r="I198" i="4" s="1"/>
  <c r="I206" i="4" s="1"/>
  <c r="J195" i="4"/>
  <c r="J198" i="4" s="1"/>
  <c r="F37" i="4"/>
  <c r="F42" i="4" s="1"/>
  <c r="G37" i="4"/>
  <c r="G42" i="4" s="1"/>
  <c r="G44" i="4" s="1"/>
  <c r="G9" i="16" s="1"/>
  <c r="H37" i="4"/>
  <c r="H42" i="4" s="1"/>
  <c r="I37" i="4"/>
  <c r="I42" i="4" s="1"/>
  <c r="J37" i="4"/>
  <c r="J42" i="4" s="1"/>
  <c r="K37" i="4"/>
  <c r="F165" i="4"/>
  <c r="G165" i="4"/>
  <c r="H165" i="4"/>
  <c r="I165" i="4"/>
  <c r="J165" i="4"/>
  <c r="F161" i="4"/>
  <c r="G161" i="4"/>
  <c r="H161" i="4"/>
  <c r="H166" i="4" s="1"/>
  <c r="I161" i="4"/>
  <c r="J161" i="4"/>
  <c r="J166" i="4" s="1"/>
  <c r="F157" i="4"/>
  <c r="G157" i="4"/>
  <c r="G166" i="4" s="1"/>
  <c r="H157" i="4"/>
  <c r="I157" i="4"/>
  <c r="I166" i="4" s="1"/>
  <c r="J157" i="4"/>
  <c r="F120" i="4"/>
  <c r="G120" i="4"/>
  <c r="H120" i="4"/>
  <c r="I120" i="4"/>
  <c r="J120" i="4"/>
  <c r="F119" i="4"/>
  <c r="G119" i="4"/>
  <c r="G121" i="4" s="1"/>
  <c r="G124" i="4" s="1"/>
  <c r="H119" i="4"/>
  <c r="I119" i="4"/>
  <c r="I121" i="4" s="1"/>
  <c r="I124" i="4" s="1"/>
  <c r="J119" i="4"/>
  <c r="F99" i="4"/>
  <c r="F102" i="4" s="1"/>
  <c r="G99" i="4"/>
  <c r="G102" i="4" s="1"/>
  <c r="H99" i="4"/>
  <c r="H102" i="4" s="1"/>
  <c r="I99" i="4"/>
  <c r="I102" i="4" s="1"/>
  <c r="J99" i="4"/>
  <c r="J102" i="4" s="1"/>
  <c r="K97" i="4"/>
  <c r="F17" i="4"/>
  <c r="F22" i="4" s="1"/>
  <c r="G17" i="4"/>
  <c r="G22" i="4" s="1"/>
  <c r="H17" i="4"/>
  <c r="H22" i="4" s="1"/>
  <c r="I17" i="4"/>
  <c r="I22" i="4" s="1"/>
  <c r="J17" i="4"/>
  <c r="J22" i="4" s="1"/>
  <c r="I62" i="1" l="1"/>
  <c r="I29" i="15"/>
  <c r="J67" i="1"/>
  <c r="J24" i="15"/>
  <c r="H67" i="1"/>
  <c r="H24" i="15"/>
  <c r="H82" i="1"/>
  <c r="H34" i="15"/>
  <c r="J62" i="1"/>
  <c r="J29" i="15"/>
  <c r="I67" i="1"/>
  <c r="I24" i="15"/>
  <c r="F67" i="1"/>
  <c r="F24" i="15"/>
  <c r="F20" i="15" s="1"/>
  <c r="I82" i="1"/>
  <c r="I34" i="15"/>
  <c r="J82" i="1"/>
  <c r="J34" i="15"/>
  <c r="J391" i="4"/>
  <c r="I391" i="4"/>
  <c r="J44" i="4"/>
  <c r="J9" i="16" s="1"/>
  <c r="I44" i="4"/>
  <c r="I9" i="16" s="1"/>
  <c r="J366" i="4"/>
  <c r="I366" i="4"/>
  <c r="H391" i="4"/>
  <c r="F391" i="4"/>
  <c r="F366" i="4"/>
  <c r="F63" i="1"/>
  <c r="G206" i="4"/>
  <c r="F44" i="4"/>
  <c r="H44" i="4"/>
  <c r="H9" i="16" s="1"/>
  <c r="J121" i="4"/>
  <c r="J124" i="4" s="1"/>
  <c r="H121" i="4"/>
  <c r="H124" i="4" s="1"/>
  <c r="F166" i="4"/>
  <c r="F121" i="4"/>
  <c r="F124" i="4" s="1"/>
  <c r="J234" i="4"/>
  <c r="H234" i="4"/>
  <c r="F234" i="4"/>
  <c r="J206" i="4"/>
  <c r="H206" i="4"/>
  <c r="F206" i="4"/>
  <c r="Q15" i="7"/>
  <c r="R15" i="7"/>
  <c r="N15" i="7"/>
  <c r="O15" i="7"/>
  <c r="K56" i="1"/>
  <c r="K57" i="1"/>
  <c r="K55" i="1"/>
  <c r="K53" i="1"/>
  <c r="K51" i="1"/>
  <c r="K52" i="1"/>
  <c r="K50" i="1"/>
  <c r="AA42" i="7"/>
  <c r="Z42" i="7"/>
  <c r="AA37" i="7"/>
  <c r="Z37" i="7"/>
  <c r="AA29" i="7"/>
  <c r="Z29" i="7"/>
  <c r="AA26" i="7"/>
  <c r="Z26" i="7"/>
  <c r="AA23" i="7"/>
  <c r="Z23" i="7"/>
  <c r="AA20" i="7"/>
  <c r="Z20" i="7"/>
  <c r="AA17" i="7"/>
  <c r="Z17" i="7"/>
  <c r="AA16" i="7"/>
  <c r="AA35" i="7" s="1"/>
  <c r="AA15" i="7" s="1"/>
  <c r="Z16" i="7"/>
  <c r="Z35" i="7" s="1"/>
  <c r="Z15" i="7" s="1"/>
  <c r="AA7" i="7"/>
  <c r="AA46" i="7" s="1"/>
  <c r="Z7" i="7"/>
  <c r="K46" i="1"/>
  <c r="E54" i="1"/>
  <c r="L54" i="1"/>
  <c r="M54" i="1"/>
  <c r="D54" i="1"/>
  <c r="T46" i="7"/>
  <c r="U46" i="7"/>
  <c r="T42" i="7"/>
  <c r="U42" i="7"/>
  <c r="T35" i="7"/>
  <c r="U35" i="7"/>
  <c r="T15" i="7"/>
  <c r="U15" i="7"/>
  <c r="T7" i="7"/>
  <c r="U7" i="7"/>
  <c r="G42" i="7"/>
  <c r="H42" i="7"/>
  <c r="I42" i="7"/>
  <c r="J42" i="7"/>
  <c r="K42" i="7"/>
  <c r="L42" i="7"/>
  <c r="M42" i="7"/>
  <c r="P42" i="7"/>
  <c r="S42" i="7"/>
  <c r="V42" i="7"/>
  <c r="Y42" i="7"/>
  <c r="F42" i="7"/>
  <c r="K54" i="1" l="1"/>
  <c r="F62" i="1"/>
  <c r="F29" i="15"/>
  <c r="Z46" i="7"/>
  <c r="L46" i="7"/>
  <c r="K46" i="7"/>
  <c r="H46" i="7"/>
  <c r="L35" i="7"/>
  <c r="K35" i="7"/>
  <c r="K15" i="7" s="1"/>
  <c r="H35" i="7"/>
  <c r="L15" i="7"/>
  <c r="H15" i="7"/>
  <c r="G7" i="7"/>
  <c r="H7" i="7"/>
  <c r="I7" i="7"/>
  <c r="J7" i="7"/>
  <c r="K7" i="7"/>
  <c r="L7" i="7"/>
  <c r="M7" i="7"/>
  <c r="P7" i="7"/>
  <c r="S7" i="7"/>
  <c r="V7" i="7"/>
  <c r="Y7" i="7"/>
  <c r="F7" i="7"/>
  <c r="M17" i="4" l="1"/>
  <c r="L17" i="4"/>
  <c r="K17" i="4"/>
  <c r="E88" i="1" l="1"/>
  <c r="K88" i="1"/>
  <c r="L88" i="1"/>
  <c r="M88" i="1"/>
  <c r="D88" i="1"/>
  <c r="E26" i="1"/>
  <c r="F26" i="1"/>
  <c r="F14" i="16" s="1"/>
  <c r="I26" i="1"/>
  <c r="I14" i="16" s="1"/>
  <c r="J26" i="1"/>
  <c r="J14" i="16" s="1"/>
  <c r="K26" i="1"/>
  <c r="L26" i="1"/>
  <c r="M26" i="1"/>
  <c r="D26" i="1"/>
  <c r="E262" i="4" l="1"/>
  <c r="K262" i="4"/>
  <c r="L262" i="4"/>
  <c r="M262" i="4"/>
  <c r="D262" i="4"/>
  <c r="M377" i="4" l="1"/>
  <c r="L377" i="4"/>
  <c r="K377" i="4"/>
  <c r="E377" i="4"/>
  <c r="D377" i="4"/>
  <c r="M271" i="4" l="1"/>
  <c r="L271" i="4"/>
  <c r="K271" i="4"/>
  <c r="E271" i="4"/>
  <c r="D271" i="4"/>
  <c r="M270" i="4"/>
  <c r="L270" i="4"/>
  <c r="K270" i="4"/>
  <c r="E270" i="4"/>
  <c r="D270" i="4"/>
  <c r="H20" i="11"/>
  <c r="H25" i="11" s="1"/>
  <c r="H26" i="1" s="1"/>
  <c r="H14" i="16" s="1"/>
  <c r="G20" i="11"/>
  <c r="G25" i="11" s="1"/>
  <c r="G26" i="1" s="1"/>
  <c r="G14" i="16" s="1"/>
  <c r="F20" i="11"/>
  <c r="E20" i="11"/>
  <c r="D20" i="11"/>
  <c r="K20" i="11"/>
  <c r="M20" i="11" l="1"/>
  <c r="L20" i="11"/>
  <c r="Y46" i="7"/>
  <c r="V46" i="7"/>
  <c r="S46" i="7"/>
  <c r="E46" i="7"/>
  <c r="D46" i="7"/>
  <c r="Y15" i="7"/>
  <c r="V15" i="7"/>
  <c r="S15" i="7"/>
  <c r="E15" i="7"/>
  <c r="D15" i="7"/>
  <c r="Y35" i="7"/>
  <c r="V35" i="7"/>
  <c r="S35" i="7"/>
  <c r="E35" i="7"/>
  <c r="D35" i="7"/>
  <c r="M75" i="1" l="1"/>
  <c r="L75" i="1"/>
  <c r="K75" i="1"/>
  <c r="E75" i="1"/>
  <c r="D75" i="1"/>
  <c r="M82" i="1" l="1"/>
  <c r="L82" i="1"/>
  <c r="K82" i="1"/>
  <c r="E82" i="1"/>
  <c r="D82" i="1"/>
  <c r="M39" i="1"/>
  <c r="L39" i="1"/>
  <c r="K39" i="1"/>
  <c r="E39" i="1"/>
  <c r="Y37" i="7"/>
  <c r="V37" i="7"/>
  <c r="Y29" i="7"/>
  <c r="V29" i="7"/>
  <c r="Y26" i="7"/>
  <c r="V26" i="7"/>
  <c r="Y23" i="7"/>
  <c r="V23" i="7"/>
  <c r="Y20" i="7"/>
  <c r="V20" i="7"/>
  <c r="Y17" i="7"/>
  <c r="V17" i="7"/>
  <c r="Y16" i="7"/>
  <c r="V16" i="7"/>
  <c r="S37" i="7"/>
  <c r="P37" i="7"/>
  <c r="M37" i="7"/>
  <c r="J37" i="7"/>
  <c r="I37" i="7"/>
  <c r="F37" i="7"/>
  <c r="E37" i="7"/>
  <c r="D37" i="7"/>
  <c r="S29" i="7"/>
  <c r="P29" i="7"/>
  <c r="M29" i="7"/>
  <c r="J29" i="7"/>
  <c r="I29" i="7"/>
  <c r="F16" i="7"/>
  <c r="G16" i="7" s="1"/>
  <c r="E29" i="7"/>
  <c r="S26" i="7"/>
  <c r="P26" i="7"/>
  <c r="M26" i="7"/>
  <c r="J26" i="7"/>
  <c r="I26" i="7"/>
  <c r="E26" i="7"/>
  <c r="S23" i="7"/>
  <c r="P23" i="7"/>
  <c r="M23" i="7"/>
  <c r="J23" i="7"/>
  <c r="I23" i="7"/>
  <c r="E23" i="7"/>
  <c r="S20" i="7"/>
  <c r="P20" i="7"/>
  <c r="M20" i="7"/>
  <c r="J20" i="7"/>
  <c r="I20" i="7"/>
  <c r="E20" i="7"/>
  <c r="S17" i="7"/>
  <c r="P17" i="7"/>
  <c r="M17" i="7"/>
  <c r="J17" i="7"/>
  <c r="I17" i="7"/>
  <c r="E17" i="7"/>
  <c r="S16" i="7"/>
  <c r="P16" i="7"/>
  <c r="M16" i="7"/>
  <c r="J16" i="7"/>
  <c r="I16" i="7"/>
  <c r="E16" i="7"/>
  <c r="D16" i="7"/>
  <c r="D29" i="7"/>
  <c r="D26" i="7"/>
  <c r="D23" i="7"/>
  <c r="D20" i="7"/>
  <c r="D17" i="7"/>
  <c r="M47" i="1"/>
  <c r="L47" i="1"/>
  <c r="K47" i="1"/>
  <c r="E47" i="1"/>
  <c r="M37" i="1"/>
  <c r="L37" i="1"/>
  <c r="K37" i="1"/>
  <c r="E37" i="1"/>
  <c r="D37" i="1"/>
  <c r="M36" i="1"/>
  <c r="L36" i="1"/>
  <c r="K36" i="1"/>
  <c r="E36" i="1"/>
  <c r="D36" i="1"/>
  <c r="M24" i="1"/>
  <c r="L24" i="1"/>
  <c r="K24" i="1"/>
  <c r="D24" i="1"/>
  <c r="M23" i="1"/>
  <c r="L23" i="1"/>
  <c r="K23" i="1"/>
  <c r="D23" i="1"/>
  <c r="E150" i="8"/>
  <c r="M167" i="8"/>
  <c r="L167" i="8"/>
  <c r="K167" i="8"/>
  <c r="J167" i="8"/>
  <c r="I167" i="8"/>
  <c r="M161" i="8"/>
  <c r="L161" i="8"/>
  <c r="K161" i="8"/>
  <c r="J161" i="8"/>
  <c r="I161" i="8"/>
  <c r="M158" i="8"/>
  <c r="L158" i="8"/>
  <c r="K158" i="8"/>
  <c r="J158" i="8"/>
  <c r="I158" i="8"/>
  <c r="M155" i="8"/>
  <c r="M164" i="8" s="1"/>
  <c r="M166" i="8" s="1"/>
  <c r="L155" i="8"/>
  <c r="L164" i="8" s="1"/>
  <c r="L166" i="8" s="1"/>
  <c r="K155" i="8"/>
  <c r="K164" i="8" s="1"/>
  <c r="K166" i="8" s="1"/>
  <c r="J155" i="8"/>
  <c r="J164" i="8" s="1"/>
  <c r="J166" i="8" s="1"/>
  <c r="I155" i="8"/>
  <c r="I164" i="8" s="1"/>
  <c r="I166" i="8" s="1"/>
  <c r="M153" i="8"/>
  <c r="L153" i="8"/>
  <c r="K153" i="8"/>
  <c r="J153" i="8"/>
  <c r="I153" i="8"/>
  <c r="L147" i="8"/>
  <c r="J147" i="8"/>
  <c r="I147" i="8"/>
  <c r="M144" i="8"/>
  <c r="L144" i="8"/>
  <c r="K144" i="8"/>
  <c r="J144" i="8"/>
  <c r="I144" i="8"/>
  <c r="M141" i="8"/>
  <c r="L141" i="8"/>
  <c r="K141" i="8"/>
  <c r="J141" i="8"/>
  <c r="I141" i="8"/>
  <c r="M138" i="8"/>
  <c r="M150" i="8" s="1"/>
  <c r="M152" i="8" s="1"/>
  <c r="L138" i="8"/>
  <c r="L150" i="8" s="1"/>
  <c r="L152" i="8" s="1"/>
  <c r="K138" i="8"/>
  <c r="K150" i="8" s="1"/>
  <c r="K152" i="8" s="1"/>
  <c r="J138" i="8"/>
  <c r="I138" i="8"/>
  <c r="M135" i="8"/>
  <c r="L135" i="8"/>
  <c r="K135" i="8"/>
  <c r="J135" i="8"/>
  <c r="I135" i="8"/>
  <c r="M129" i="8"/>
  <c r="L129" i="8"/>
  <c r="K129" i="8"/>
  <c r="J129" i="8"/>
  <c r="I129" i="8"/>
  <c r="M126" i="8"/>
  <c r="L126" i="8"/>
  <c r="K126" i="8"/>
  <c r="J126" i="8"/>
  <c r="I126" i="8"/>
  <c r="M123" i="8"/>
  <c r="M132" i="8" s="1"/>
  <c r="M134" i="8" s="1"/>
  <c r="L123" i="8"/>
  <c r="L132" i="8" s="1"/>
  <c r="L134" i="8" s="1"/>
  <c r="K123" i="8"/>
  <c r="K132" i="8" s="1"/>
  <c r="K134" i="8" s="1"/>
  <c r="J123" i="8"/>
  <c r="J132" i="8" s="1"/>
  <c r="J134" i="8" s="1"/>
  <c r="I123" i="8"/>
  <c r="I132" i="8" s="1"/>
  <c r="I134" i="8" s="1"/>
  <c r="M121" i="8"/>
  <c r="L121" i="8"/>
  <c r="K121" i="8"/>
  <c r="J121" i="8"/>
  <c r="I121" i="8"/>
  <c r="M115" i="8"/>
  <c r="L115" i="8"/>
  <c r="K115" i="8"/>
  <c r="J115" i="8"/>
  <c r="I115" i="8"/>
  <c r="M112" i="8"/>
  <c r="L112" i="8"/>
  <c r="K112" i="8"/>
  <c r="J112" i="8"/>
  <c r="I112" i="8"/>
  <c r="M109" i="8"/>
  <c r="M118" i="8" s="1"/>
  <c r="M120" i="8" s="1"/>
  <c r="L109" i="8"/>
  <c r="L118" i="8" s="1"/>
  <c r="L120" i="8" s="1"/>
  <c r="K109" i="8"/>
  <c r="K118" i="8" s="1"/>
  <c r="K120" i="8" s="1"/>
  <c r="J109" i="8"/>
  <c r="I109" i="8"/>
  <c r="H167" i="8"/>
  <c r="G167" i="8"/>
  <c r="F167" i="8"/>
  <c r="E167" i="8"/>
  <c r="D167" i="8"/>
  <c r="H161" i="8"/>
  <c r="G161" i="8"/>
  <c r="F161" i="8"/>
  <c r="E161" i="8"/>
  <c r="D161" i="8"/>
  <c r="H158" i="8"/>
  <c r="G158" i="8"/>
  <c r="F158" i="8"/>
  <c r="E158" i="8"/>
  <c r="D158" i="8"/>
  <c r="H155" i="8"/>
  <c r="H164" i="8" s="1"/>
  <c r="H166" i="8" s="1"/>
  <c r="G155" i="8"/>
  <c r="F155" i="8"/>
  <c r="F164" i="8" s="1"/>
  <c r="F166" i="8" s="1"/>
  <c r="E155" i="8"/>
  <c r="D155" i="8"/>
  <c r="D164" i="8" s="1"/>
  <c r="D166" i="8" s="1"/>
  <c r="H153" i="8"/>
  <c r="G153" i="8"/>
  <c r="F153" i="8"/>
  <c r="E153" i="8"/>
  <c r="D153" i="8"/>
  <c r="E152" i="8"/>
  <c r="H147" i="8"/>
  <c r="G147" i="8"/>
  <c r="F147" i="8"/>
  <c r="E147" i="8"/>
  <c r="D147" i="8"/>
  <c r="H144" i="8"/>
  <c r="G150" i="8"/>
  <c r="G36" i="1" s="1"/>
  <c r="E144" i="8"/>
  <c r="D144" i="8"/>
  <c r="H141" i="8"/>
  <c r="E141" i="8"/>
  <c r="D141" i="8"/>
  <c r="H138" i="8"/>
  <c r="E138" i="8"/>
  <c r="D138" i="8"/>
  <c r="D150" i="8" s="1"/>
  <c r="D152" i="8" s="1"/>
  <c r="H135" i="8"/>
  <c r="G135" i="8"/>
  <c r="F135" i="8"/>
  <c r="E135" i="8"/>
  <c r="D135" i="8"/>
  <c r="H129" i="8"/>
  <c r="G129" i="8"/>
  <c r="F129" i="8"/>
  <c r="E129" i="8"/>
  <c r="D129" i="8"/>
  <c r="H126" i="8"/>
  <c r="G126" i="8"/>
  <c r="F126" i="8"/>
  <c r="E126" i="8"/>
  <c r="D126" i="8"/>
  <c r="H123" i="8"/>
  <c r="H132" i="8" s="1"/>
  <c r="H134" i="8" s="1"/>
  <c r="G123" i="8"/>
  <c r="F123" i="8"/>
  <c r="F132" i="8" s="1"/>
  <c r="F134" i="8" s="1"/>
  <c r="E123" i="8"/>
  <c r="D123" i="8"/>
  <c r="D132" i="8" s="1"/>
  <c r="D134" i="8" s="1"/>
  <c r="H121" i="8"/>
  <c r="G121" i="8"/>
  <c r="F121" i="8"/>
  <c r="E121" i="8"/>
  <c r="D121" i="8"/>
  <c r="H115" i="8"/>
  <c r="F118" i="8"/>
  <c r="F120" i="8" s="1"/>
  <c r="F24" i="1" s="1"/>
  <c r="F12" i="16" s="1"/>
  <c r="E115" i="8"/>
  <c r="D115" i="8"/>
  <c r="H112" i="8"/>
  <c r="E112" i="8"/>
  <c r="D112" i="8"/>
  <c r="H109" i="8"/>
  <c r="D109" i="8"/>
  <c r="D118" i="8" s="1"/>
  <c r="D120" i="8" s="1"/>
  <c r="P35" i="7" l="1"/>
  <c r="P15" i="7" s="1"/>
  <c r="P46" i="7" s="1"/>
  <c r="M35" i="7"/>
  <c r="J150" i="8"/>
  <c r="J36" i="1" s="1"/>
  <c r="I150" i="8"/>
  <c r="I36" i="1" s="1"/>
  <c r="J152" i="8"/>
  <c r="I152" i="8"/>
  <c r="J118" i="8"/>
  <c r="J120" i="8" s="1"/>
  <c r="J24" i="1" s="1"/>
  <c r="J12" i="16" s="1"/>
  <c r="I118" i="8"/>
  <c r="I120" i="8" s="1"/>
  <c r="I24" i="1" s="1"/>
  <c r="I12" i="16" s="1"/>
  <c r="J23" i="1"/>
  <c r="I23" i="1"/>
  <c r="I22" i="1" s="1"/>
  <c r="I11" i="16" s="1"/>
  <c r="I47" i="1"/>
  <c r="I38" i="1" s="1"/>
  <c r="I23" i="16" s="1"/>
  <c r="J35" i="7"/>
  <c r="J15" i="7" s="1"/>
  <c r="J46" i="7" s="1"/>
  <c r="F48" i="1"/>
  <c r="M38" i="1"/>
  <c r="E38" i="1"/>
  <c r="L38" i="1"/>
  <c r="I35" i="7"/>
  <c r="I15" i="7" s="1"/>
  <c r="I46" i="7" s="1"/>
  <c r="F35" i="7"/>
  <c r="E164" i="8"/>
  <c r="E166" i="8" s="1"/>
  <c r="G164" i="8"/>
  <c r="G166" i="8" s="1"/>
  <c r="G270" i="4"/>
  <c r="G152" i="8"/>
  <c r="H150" i="8"/>
  <c r="H152" i="8" s="1"/>
  <c r="H271" i="4" s="1"/>
  <c r="E132" i="8"/>
  <c r="E134" i="8" s="1"/>
  <c r="G132" i="8"/>
  <c r="G134" i="8" s="1"/>
  <c r="G118" i="8"/>
  <c r="H118" i="8"/>
  <c r="H120" i="8" s="1"/>
  <c r="H24" i="1" s="1"/>
  <c r="H12" i="16" s="1"/>
  <c r="F23" i="1"/>
  <c r="K38" i="1"/>
  <c r="K147" i="8"/>
  <c r="M147" i="8"/>
  <c r="E118" i="8"/>
  <c r="F150" i="8"/>
  <c r="F36" i="1" s="1"/>
  <c r="J16" i="1"/>
  <c r="J9" i="14" s="1"/>
  <c r="I16" i="1"/>
  <c r="I9" i="14" s="1"/>
  <c r="M410" i="4"/>
  <c r="L410" i="4"/>
  <c r="K410" i="4"/>
  <c r="M404" i="4"/>
  <c r="L404" i="4"/>
  <c r="K404" i="4"/>
  <c r="M398" i="4"/>
  <c r="L398" i="4"/>
  <c r="K398" i="4"/>
  <c r="K416" i="4" s="1"/>
  <c r="M386" i="4"/>
  <c r="L386" i="4"/>
  <c r="K386" i="4"/>
  <c r="M381" i="4"/>
  <c r="M391" i="4" s="1"/>
  <c r="L381" i="4"/>
  <c r="K381" i="4"/>
  <c r="K391" i="4" s="1"/>
  <c r="M360" i="4"/>
  <c r="M66" i="1" s="1"/>
  <c r="L360" i="4"/>
  <c r="K360" i="4"/>
  <c r="M355" i="4"/>
  <c r="L355" i="4"/>
  <c r="K355" i="4"/>
  <c r="M351" i="4"/>
  <c r="M64" i="1" s="1"/>
  <c r="L351" i="4"/>
  <c r="K351" i="4"/>
  <c r="M344" i="4"/>
  <c r="M366" i="4" s="1"/>
  <c r="L344" i="4"/>
  <c r="K344" i="4"/>
  <c r="K366" i="4" s="1"/>
  <c r="M324" i="4"/>
  <c r="M336" i="4" s="1"/>
  <c r="M61" i="1" s="1"/>
  <c r="M60" i="1" s="1"/>
  <c r="L324" i="4"/>
  <c r="L336" i="4" s="1"/>
  <c r="M269" i="4"/>
  <c r="L269" i="4"/>
  <c r="M34" i="1"/>
  <c r="L34" i="1"/>
  <c r="M254" i="4"/>
  <c r="M274" i="4" s="1"/>
  <c r="L254" i="4"/>
  <c r="L274" i="4" s="1"/>
  <c r="M241" i="4"/>
  <c r="L241" i="4"/>
  <c r="M238" i="4"/>
  <c r="L238" i="4"/>
  <c r="M235" i="4"/>
  <c r="L235" i="4"/>
  <c r="M229" i="4"/>
  <c r="L229" i="4"/>
  <c r="J219" i="4"/>
  <c r="I219" i="4"/>
  <c r="M219" i="4"/>
  <c r="L219" i="4"/>
  <c r="M202" i="4"/>
  <c r="M205" i="4" s="1"/>
  <c r="L202" i="4"/>
  <c r="L205" i="4" s="1"/>
  <c r="M195" i="4"/>
  <c r="M198" i="4" s="1"/>
  <c r="M206" i="4" s="1"/>
  <c r="M21" i="1" s="1"/>
  <c r="L195" i="4"/>
  <c r="L198" i="4" s="1"/>
  <c r="L206" i="4" s="1"/>
  <c r="L21" i="1" s="1"/>
  <c r="J21" i="1"/>
  <c r="J14" i="15" s="1"/>
  <c r="J8" i="15" s="1"/>
  <c r="I21" i="1"/>
  <c r="I14" i="15" s="1"/>
  <c r="I8" i="15" s="1"/>
  <c r="M181" i="4"/>
  <c r="M184" i="4" s="1"/>
  <c r="M20" i="1" s="1"/>
  <c r="L181" i="4"/>
  <c r="L184" i="4" s="1"/>
  <c r="L20" i="1" s="1"/>
  <c r="J20" i="1"/>
  <c r="I20" i="1"/>
  <c r="J19" i="1"/>
  <c r="I19" i="1"/>
  <c r="M165" i="4"/>
  <c r="L165" i="4"/>
  <c r="M161" i="4"/>
  <c r="L161" i="4"/>
  <c r="M157" i="4"/>
  <c r="M166" i="4" s="1"/>
  <c r="M19" i="1" s="1"/>
  <c r="L157" i="4"/>
  <c r="L166" i="4" s="1"/>
  <c r="L19" i="1" s="1"/>
  <c r="J18" i="1"/>
  <c r="I18" i="1"/>
  <c r="M139" i="4"/>
  <c r="M142" i="4" s="1"/>
  <c r="M18" i="1" s="1"/>
  <c r="L139" i="4"/>
  <c r="L142" i="4" s="1"/>
  <c r="L18" i="1" s="1"/>
  <c r="J17" i="1"/>
  <c r="I17" i="1"/>
  <c r="J29" i="1"/>
  <c r="J28" i="1"/>
  <c r="I28" i="1"/>
  <c r="J25" i="1"/>
  <c r="M120" i="4"/>
  <c r="L120" i="4"/>
  <c r="M119" i="4"/>
  <c r="M121" i="4" s="1"/>
  <c r="M124" i="4" s="1"/>
  <c r="M17" i="1" s="1"/>
  <c r="L119" i="4"/>
  <c r="L121" i="4" s="1"/>
  <c r="L124" i="4" s="1"/>
  <c r="L17" i="1" s="1"/>
  <c r="M97" i="4"/>
  <c r="M99" i="4" s="1"/>
  <c r="M102" i="4" s="1"/>
  <c r="M16" i="1" s="1"/>
  <c r="L97" i="4"/>
  <c r="L99" i="4" s="1"/>
  <c r="L102" i="4" s="1"/>
  <c r="L16" i="1" s="1"/>
  <c r="M93" i="4"/>
  <c r="L93" i="4"/>
  <c r="M92" i="4"/>
  <c r="L92" i="4"/>
  <c r="M91" i="4"/>
  <c r="L91" i="4"/>
  <c r="M71" i="4"/>
  <c r="L71" i="4"/>
  <c r="M65" i="4"/>
  <c r="L65" i="4"/>
  <c r="M59" i="4"/>
  <c r="L59" i="4"/>
  <c r="M41" i="4"/>
  <c r="L41" i="4"/>
  <c r="M37" i="4"/>
  <c r="L37" i="4"/>
  <c r="M31" i="4"/>
  <c r="L31" i="4"/>
  <c r="M27" i="4"/>
  <c r="L27" i="4"/>
  <c r="M21" i="4"/>
  <c r="L21" i="4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L66" i="1"/>
  <c r="M65" i="1"/>
  <c r="L65" i="1"/>
  <c r="L64" i="1"/>
  <c r="M63" i="1"/>
  <c r="L63" i="1"/>
  <c r="M58" i="1"/>
  <c r="L58" i="1"/>
  <c r="M35" i="1"/>
  <c r="L35" i="1"/>
  <c r="M33" i="1"/>
  <c r="L33" i="1"/>
  <c r="M30" i="1"/>
  <c r="L30" i="1"/>
  <c r="M29" i="1"/>
  <c r="L29" i="1"/>
  <c r="M28" i="1"/>
  <c r="L28" i="1"/>
  <c r="M25" i="1"/>
  <c r="L25" i="1"/>
  <c r="M22" i="1"/>
  <c r="L22" i="1"/>
  <c r="M15" i="7" l="1"/>
  <c r="J270" i="4"/>
  <c r="I270" i="4"/>
  <c r="J37" i="1"/>
  <c r="J35" i="1" s="1"/>
  <c r="J32" i="1" s="1"/>
  <c r="J22" i="16" s="1"/>
  <c r="J271" i="4"/>
  <c r="I37" i="1"/>
  <c r="I35" i="1" s="1"/>
  <c r="I32" i="1" s="1"/>
  <c r="I22" i="16" s="1"/>
  <c r="I271" i="4"/>
  <c r="I269" i="4" s="1"/>
  <c r="I274" i="4" s="1"/>
  <c r="J22" i="1"/>
  <c r="J11" i="16" s="1"/>
  <c r="I15" i="1"/>
  <c r="F15" i="7"/>
  <c r="F46" i="7" s="1"/>
  <c r="G35" i="7"/>
  <c r="G15" i="7" s="1"/>
  <c r="G271" i="4"/>
  <c r="G269" i="4" s="1"/>
  <c r="G274" i="4" s="1"/>
  <c r="G37" i="1"/>
  <c r="G35" i="1" s="1"/>
  <c r="G32" i="1" s="1"/>
  <c r="G22" i="16" s="1"/>
  <c r="J27" i="1"/>
  <c r="J20" i="16" s="1"/>
  <c r="J15" i="16" s="1"/>
  <c r="H270" i="4"/>
  <c r="H269" i="4" s="1"/>
  <c r="H274" i="4" s="1"/>
  <c r="F152" i="8"/>
  <c r="F270" i="4"/>
  <c r="G120" i="8"/>
  <c r="G24" i="1" s="1"/>
  <c r="G12" i="16" s="1"/>
  <c r="G23" i="1"/>
  <c r="H23" i="1"/>
  <c r="E120" i="8"/>
  <c r="E24" i="1" s="1"/>
  <c r="E23" i="1"/>
  <c r="M245" i="4"/>
  <c r="M234" i="4"/>
  <c r="M31" i="1" s="1"/>
  <c r="M27" i="1" s="1"/>
  <c r="M416" i="4"/>
  <c r="L245" i="4"/>
  <c r="L234" i="4"/>
  <c r="L31" i="1" s="1"/>
  <c r="L27" i="1" s="1"/>
  <c r="L366" i="4"/>
  <c r="L416" i="4"/>
  <c r="L391" i="4"/>
  <c r="M22" i="4"/>
  <c r="M12" i="1" s="1"/>
  <c r="M32" i="4"/>
  <c r="M13" i="1" s="1"/>
  <c r="M42" i="4"/>
  <c r="M14" i="1" s="1"/>
  <c r="I12" i="1"/>
  <c r="I13" i="1"/>
  <c r="I14" i="1"/>
  <c r="L22" i="4"/>
  <c r="L12" i="1" s="1"/>
  <c r="L32" i="4"/>
  <c r="L13" i="1" s="1"/>
  <c r="L42" i="4"/>
  <c r="L14" i="1" s="1"/>
  <c r="J13" i="1"/>
  <c r="J14" i="1"/>
  <c r="L62" i="1"/>
  <c r="L32" i="1"/>
  <c r="M32" i="1"/>
  <c r="M62" i="1"/>
  <c r="J12" i="1"/>
  <c r="L61" i="1"/>
  <c r="L60" i="1" s="1"/>
  <c r="J15" i="1"/>
  <c r="L15" i="1"/>
  <c r="M15" i="1"/>
  <c r="M44" i="4"/>
  <c r="E97" i="4"/>
  <c r="D97" i="4"/>
  <c r="J8" i="16" l="1"/>
  <c r="J7" i="16" s="1"/>
  <c r="J8" i="14" s="1"/>
  <c r="D38" i="1"/>
  <c r="M46" i="7"/>
  <c r="J269" i="4"/>
  <c r="J274" i="4" s="1"/>
  <c r="G46" i="7"/>
  <c r="F47" i="1"/>
  <c r="F38" i="1" s="1"/>
  <c r="F23" i="16" s="1"/>
  <c r="F271" i="4"/>
  <c r="F37" i="1"/>
  <c r="F35" i="1" s="1"/>
  <c r="F32" i="1" s="1"/>
  <c r="F22" i="16" s="1"/>
  <c r="F269" i="4"/>
  <c r="F274" i="4" s="1"/>
  <c r="L247" i="4"/>
  <c r="M247" i="4"/>
  <c r="L44" i="4"/>
  <c r="I11" i="1"/>
  <c r="J11" i="1"/>
  <c r="L11" i="1"/>
  <c r="M11" i="1"/>
  <c r="K58" i="1"/>
  <c r="E58" i="1"/>
  <c r="D58" i="1"/>
  <c r="L10" i="1" l="1"/>
  <c r="M10" i="1"/>
  <c r="M74" i="1" s="1"/>
  <c r="L74" i="1"/>
  <c r="J10" i="1"/>
  <c r="J74" i="1" s="1"/>
  <c r="E410" i="4"/>
  <c r="D410" i="4"/>
  <c r="E404" i="4"/>
  <c r="D404" i="4"/>
  <c r="E398" i="4"/>
  <c r="D398" i="4"/>
  <c r="D416" i="4" s="1"/>
  <c r="K73" i="1"/>
  <c r="K72" i="1"/>
  <c r="K71" i="1"/>
  <c r="E71" i="1"/>
  <c r="D71" i="1"/>
  <c r="K70" i="1"/>
  <c r="E70" i="1"/>
  <c r="D70" i="1"/>
  <c r="K69" i="1"/>
  <c r="E69" i="1"/>
  <c r="D69" i="1"/>
  <c r="K68" i="1"/>
  <c r="E68" i="1"/>
  <c r="D68" i="1"/>
  <c r="E386" i="4"/>
  <c r="E73" i="1" s="1"/>
  <c r="D386" i="4"/>
  <c r="D73" i="1" s="1"/>
  <c r="E381" i="4"/>
  <c r="D381" i="4"/>
  <c r="D391" i="4" s="1"/>
  <c r="K269" i="4"/>
  <c r="E269" i="4"/>
  <c r="D269" i="4"/>
  <c r="K66" i="1"/>
  <c r="E360" i="4"/>
  <c r="E66" i="1" s="1"/>
  <c r="D360" i="4"/>
  <c r="D66" i="1" s="1"/>
  <c r="K65" i="1"/>
  <c r="E355" i="4"/>
  <c r="E65" i="1" s="1"/>
  <c r="D355" i="4"/>
  <c r="D65" i="1" s="1"/>
  <c r="K64" i="1"/>
  <c r="E351" i="4"/>
  <c r="E64" i="1" s="1"/>
  <c r="D351" i="4"/>
  <c r="D64" i="1" s="1"/>
  <c r="K62" i="1"/>
  <c r="E344" i="4"/>
  <c r="E63" i="1" s="1"/>
  <c r="D344" i="4"/>
  <c r="D63" i="1" s="1"/>
  <c r="K324" i="4"/>
  <c r="K336" i="4" s="1"/>
  <c r="E324" i="4"/>
  <c r="E336" i="4" s="1"/>
  <c r="E61" i="1" s="1"/>
  <c r="E60" i="1" s="1"/>
  <c r="D324" i="4"/>
  <c r="D336" i="4" s="1"/>
  <c r="D61" i="1" s="1"/>
  <c r="D60" i="1" s="1"/>
  <c r="K35" i="1"/>
  <c r="E35" i="1"/>
  <c r="D35" i="1"/>
  <c r="K22" i="1"/>
  <c r="H22" i="1"/>
  <c r="H11" i="16" s="1"/>
  <c r="G22" i="1"/>
  <c r="G11" i="16" s="1"/>
  <c r="F22" i="1"/>
  <c r="F11" i="16" s="1"/>
  <c r="E22" i="1"/>
  <c r="D22" i="1"/>
  <c r="K30" i="1"/>
  <c r="E30" i="1"/>
  <c r="D30" i="1"/>
  <c r="K28" i="1"/>
  <c r="H28" i="1"/>
  <c r="G28" i="1"/>
  <c r="F28" i="1"/>
  <c r="E28" i="1"/>
  <c r="D28" i="1"/>
  <c r="K254" i="4"/>
  <c r="E254" i="4"/>
  <c r="E33" i="1" s="1"/>
  <c r="D254" i="4"/>
  <c r="J76" i="1" l="1"/>
  <c r="J20" i="15" s="1"/>
  <c r="J7" i="15" s="1"/>
  <c r="J10" i="14" s="1"/>
  <c r="J7" i="14" s="1"/>
  <c r="E62" i="1"/>
  <c r="D62" i="1"/>
  <c r="K67" i="1"/>
  <c r="E72" i="1"/>
  <c r="E67" i="1" s="1"/>
  <c r="E391" i="4"/>
  <c r="E416" i="4"/>
  <c r="K33" i="1"/>
  <c r="D72" i="1"/>
  <c r="D67" i="1" s="1"/>
  <c r="K61" i="1"/>
  <c r="K60" i="1" s="1"/>
  <c r="K34" i="1"/>
  <c r="E274" i="4"/>
  <c r="D34" i="1"/>
  <c r="D274" i="4"/>
  <c r="D33" i="1"/>
  <c r="D32" i="1" s="1"/>
  <c r="D366" i="4"/>
  <c r="E34" i="1"/>
  <c r="E32" i="1" s="1"/>
  <c r="E366" i="4"/>
  <c r="K229" i="4"/>
  <c r="H29" i="1"/>
  <c r="G29" i="1"/>
  <c r="F29" i="1"/>
  <c r="E229" i="4"/>
  <c r="E29" i="1" s="1"/>
  <c r="D229" i="4"/>
  <c r="D29" i="1" s="1"/>
  <c r="K241" i="4"/>
  <c r="E241" i="4"/>
  <c r="D241" i="4"/>
  <c r="K238" i="4"/>
  <c r="E238" i="4"/>
  <c r="D238" i="4"/>
  <c r="E235" i="4"/>
  <c r="D235" i="4"/>
  <c r="K219" i="4"/>
  <c r="H219" i="4"/>
  <c r="H25" i="1" s="1"/>
  <c r="G219" i="4"/>
  <c r="G25" i="1" s="1"/>
  <c r="F219" i="4"/>
  <c r="F25" i="1" s="1"/>
  <c r="E219" i="4"/>
  <c r="E25" i="1" s="1"/>
  <c r="D219" i="4"/>
  <c r="D25" i="1" s="1"/>
  <c r="K202" i="4"/>
  <c r="K205" i="4" s="1"/>
  <c r="E202" i="4"/>
  <c r="E205" i="4" s="1"/>
  <c r="D202" i="4"/>
  <c r="D205" i="4" s="1"/>
  <c r="J81" i="1" l="1"/>
  <c r="J79" i="1" s="1"/>
  <c r="D245" i="4"/>
  <c r="D234" i="4" s="1"/>
  <c r="K245" i="4"/>
  <c r="K234" i="4" s="1"/>
  <c r="E245" i="4"/>
  <c r="E234" i="4" s="1"/>
  <c r="K32" i="1"/>
  <c r="K25" i="1"/>
  <c r="I25" i="1"/>
  <c r="K29" i="1"/>
  <c r="I29" i="1"/>
  <c r="F27" i="1"/>
  <c r="F20" i="16" s="1"/>
  <c r="F15" i="16" s="1"/>
  <c r="F8" i="16" s="1"/>
  <c r="F7" i="16" s="1"/>
  <c r="F8" i="14" s="1"/>
  <c r="G27" i="1"/>
  <c r="G20" i="16" s="1"/>
  <c r="G15" i="16" s="1"/>
  <c r="G8" i="16" s="1"/>
  <c r="G7" i="16" s="1"/>
  <c r="G8" i="14" s="1"/>
  <c r="K195" i="4"/>
  <c r="K198" i="4" s="1"/>
  <c r="K206" i="4" s="1"/>
  <c r="K21" i="1" s="1"/>
  <c r="H21" i="1"/>
  <c r="H14" i="15" s="1"/>
  <c r="H8" i="15" s="1"/>
  <c r="G21" i="1"/>
  <c r="G14" i="15" s="1"/>
  <c r="G8" i="15" s="1"/>
  <c r="G7" i="15" s="1"/>
  <c r="G10" i="14" s="1"/>
  <c r="F21" i="1"/>
  <c r="F14" i="15" s="1"/>
  <c r="F8" i="15" s="1"/>
  <c r="F7" i="15" s="1"/>
  <c r="F10" i="14" s="1"/>
  <c r="E195" i="4"/>
  <c r="E198" i="4" s="1"/>
  <c r="E206" i="4" s="1"/>
  <c r="E21" i="1" s="1"/>
  <c r="D195" i="4"/>
  <c r="D198" i="4" s="1"/>
  <c r="D206" i="4" s="1"/>
  <c r="D21" i="1" s="1"/>
  <c r="J75" i="1" l="1"/>
  <c r="E247" i="4"/>
  <c r="E31" i="1"/>
  <c r="E27" i="1" s="1"/>
  <c r="D247" i="4"/>
  <c r="D31" i="1"/>
  <c r="D27" i="1" s="1"/>
  <c r="K31" i="1"/>
  <c r="K27" i="1" s="1"/>
  <c r="K247" i="4"/>
  <c r="I27" i="1"/>
  <c r="H27" i="1"/>
  <c r="H20" i="16" s="1"/>
  <c r="H15" i="16" s="1"/>
  <c r="H8" i="16" s="1"/>
  <c r="H7" i="16" s="1"/>
  <c r="H8" i="14" s="1"/>
  <c r="K181" i="4"/>
  <c r="K184" i="4" s="1"/>
  <c r="K20" i="1" s="1"/>
  <c r="H20" i="1"/>
  <c r="G20" i="1"/>
  <c r="F20" i="1"/>
  <c r="E181" i="4"/>
  <c r="E184" i="4" s="1"/>
  <c r="E20" i="1" s="1"/>
  <c r="D181" i="4"/>
  <c r="D184" i="4" s="1"/>
  <c r="D20" i="1" s="1"/>
  <c r="J86" i="1" l="1"/>
  <c r="J88" i="1" s="1"/>
  <c r="J12" i="14"/>
  <c r="I10" i="1"/>
  <c r="I74" i="1" s="1"/>
  <c r="I20" i="16"/>
  <c r="I15" i="16" s="1"/>
  <c r="I8" i="16" s="1"/>
  <c r="I7" i="16" s="1"/>
  <c r="I8" i="14" s="1"/>
  <c r="K165" i="4"/>
  <c r="E165" i="4"/>
  <c r="D165" i="4"/>
  <c r="K161" i="4"/>
  <c r="E161" i="4"/>
  <c r="D161" i="4"/>
  <c r="K157" i="4"/>
  <c r="H19" i="1"/>
  <c r="G19" i="1"/>
  <c r="F19" i="1"/>
  <c r="E157" i="4"/>
  <c r="D157" i="4"/>
  <c r="K139" i="4"/>
  <c r="K142" i="4" s="1"/>
  <c r="K18" i="1" s="1"/>
  <c r="H18" i="1"/>
  <c r="G18" i="1"/>
  <c r="F18" i="1"/>
  <c r="E139" i="4"/>
  <c r="E142" i="4" s="1"/>
  <c r="E18" i="1" s="1"/>
  <c r="D139" i="4"/>
  <c r="D142" i="4" s="1"/>
  <c r="D18" i="1" s="1"/>
  <c r="K120" i="4"/>
  <c r="K119" i="4"/>
  <c r="E120" i="4"/>
  <c r="E119" i="4"/>
  <c r="D120" i="4"/>
  <c r="D119" i="4"/>
  <c r="K92" i="4"/>
  <c r="E92" i="4"/>
  <c r="D92" i="4"/>
  <c r="D93" i="4"/>
  <c r="K93" i="4"/>
  <c r="E93" i="4"/>
  <c r="D85" i="4"/>
  <c r="K71" i="4"/>
  <c r="E71" i="4"/>
  <c r="D71" i="4"/>
  <c r="K65" i="4"/>
  <c r="E65" i="4"/>
  <c r="D65" i="4"/>
  <c r="K59" i="4"/>
  <c r="E59" i="4"/>
  <c r="D59" i="4"/>
  <c r="D99" i="4"/>
  <c r="D102" i="4" s="1"/>
  <c r="D16" i="1" s="1"/>
  <c r="K99" i="4"/>
  <c r="H16" i="1"/>
  <c r="H9" i="14" s="1"/>
  <c r="G16" i="1"/>
  <c r="G9" i="14" s="1"/>
  <c r="G7" i="14" s="1"/>
  <c r="F16" i="1"/>
  <c r="F9" i="14" s="1"/>
  <c r="F7" i="14" s="1"/>
  <c r="E99" i="4"/>
  <c r="E102" i="4" s="1"/>
  <c r="E16" i="1" s="1"/>
  <c r="I76" i="1" l="1"/>
  <c r="G14" i="14"/>
  <c r="G13" i="14"/>
  <c r="F14" i="14"/>
  <c r="F13" i="14"/>
  <c r="J13" i="14"/>
  <c r="J14" i="14"/>
  <c r="I20" i="15"/>
  <c r="I7" i="15" s="1"/>
  <c r="I10" i="14" s="1"/>
  <c r="I7" i="14" s="1"/>
  <c r="D166" i="4"/>
  <c r="D19" i="1" s="1"/>
  <c r="K16" i="1"/>
  <c r="K102" i="4"/>
  <c r="E166" i="4"/>
  <c r="E19" i="1" s="1"/>
  <c r="K166" i="4"/>
  <c r="K19" i="1" s="1"/>
  <c r="K91" i="4"/>
  <c r="D121" i="4"/>
  <c r="D124" i="4" s="1"/>
  <c r="D17" i="1" s="1"/>
  <c r="D15" i="1" s="1"/>
  <c r="E121" i="4"/>
  <c r="E124" i="4" s="1"/>
  <c r="E17" i="1" s="1"/>
  <c r="F17" i="1"/>
  <c r="F15" i="1" s="1"/>
  <c r="G17" i="1"/>
  <c r="G15" i="1" s="1"/>
  <c r="H17" i="1"/>
  <c r="H15" i="1" s="1"/>
  <c r="K121" i="4"/>
  <c r="K124" i="4" s="1"/>
  <c r="E91" i="4"/>
  <c r="D91" i="4"/>
  <c r="K41" i="4"/>
  <c r="K42" i="4" s="1"/>
  <c r="K31" i="4"/>
  <c r="K21" i="4"/>
  <c r="I79" i="1" l="1"/>
  <c r="I75" i="1" s="1"/>
  <c r="I12" i="14" s="1"/>
  <c r="I13" i="14" s="1"/>
  <c r="I81" i="1"/>
  <c r="I86" i="1"/>
  <c r="I88" i="1" s="1"/>
  <c r="E15" i="1"/>
  <c r="K17" i="1"/>
  <c r="K15" i="1" s="1"/>
  <c r="K22" i="4"/>
  <c r="K12" i="1" s="1"/>
  <c r="K32" i="4"/>
  <c r="K13" i="1" s="1"/>
  <c r="K14" i="1"/>
  <c r="E41" i="4"/>
  <c r="D41" i="4"/>
  <c r="E37" i="4"/>
  <c r="D37" i="4"/>
  <c r="E31" i="4"/>
  <c r="D31" i="4"/>
  <c r="E27" i="4"/>
  <c r="D27" i="4"/>
  <c r="E21" i="4"/>
  <c r="D21" i="4"/>
  <c r="E17" i="4"/>
  <c r="D17" i="4"/>
  <c r="I14" i="14" l="1"/>
  <c r="K11" i="1"/>
  <c r="K44" i="4"/>
  <c r="E22" i="4"/>
  <c r="E12" i="1" s="1"/>
  <c r="G12" i="1"/>
  <c r="E32" i="4"/>
  <c r="E13" i="1" s="1"/>
  <c r="G13" i="1"/>
  <c r="E42" i="4"/>
  <c r="E14" i="1" s="1"/>
  <c r="D22" i="4"/>
  <c r="D12" i="1" s="1"/>
  <c r="F12" i="1"/>
  <c r="H12" i="1"/>
  <c r="D32" i="4"/>
  <c r="D13" i="1" s="1"/>
  <c r="F13" i="1"/>
  <c r="H13" i="1"/>
  <c r="D42" i="4"/>
  <c r="D14" i="1" s="1"/>
  <c r="F14" i="1"/>
  <c r="H14" i="1" l="1"/>
  <c r="H11" i="1" s="1"/>
  <c r="G14" i="1"/>
  <c r="G11" i="1" s="1"/>
  <c r="G10" i="1" s="1"/>
  <c r="G74" i="1" s="1"/>
  <c r="G86" i="1" s="1"/>
  <c r="G88" i="1" s="1"/>
  <c r="K10" i="1"/>
  <c r="E44" i="4"/>
  <c r="D44" i="4"/>
  <c r="E11" i="1"/>
  <c r="E10" i="1" s="1"/>
  <c r="E74" i="1" s="1"/>
  <c r="F11" i="1"/>
  <c r="F10" i="1" s="1"/>
  <c r="F74" i="1" s="1"/>
  <c r="F86" i="1" s="1"/>
  <c r="F88" i="1" s="1"/>
  <c r="D11" i="1"/>
  <c r="D10" i="1" s="1"/>
  <c r="D74" i="1" s="1"/>
  <c r="K74" i="1" l="1"/>
  <c r="H10" i="1"/>
  <c r="H74" i="1" s="1"/>
  <c r="H20" i="15"/>
  <c r="H7" i="15" s="1"/>
  <c r="H10" i="14" s="1"/>
  <c r="H7" i="14" s="1"/>
  <c r="H76" i="1" l="1"/>
  <c r="H81" i="1" s="1"/>
  <c r="H79" i="1" l="1"/>
  <c r="H75" i="1" s="1"/>
  <c r="H86" i="1" s="1"/>
  <c r="H88" i="1" s="1"/>
  <c r="H12" i="14" l="1"/>
  <c r="H13" i="14" s="1"/>
  <c r="H14" i="14"/>
</calcChain>
</file>

<file path=xl/comments1.xml><?xml version="1.0" encoding="utf-8"?>
<comments xmlns="http://schemas.openxmlformats.org/spreadsheetml/2006/main">
  <authors>
    <author>user</author>
  </authors>
  <commentList>
    <comment ref="B10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аналогии с Поставщиком А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аналогии с Поставщиком А</t>
        </r>
      </text>
    </comment>
    <comment ref="B12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аналогии с поставщиком А</t>
        </r>
      </text>
    </comment>
    <comment ref="B12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аналогии с поставщиком А</t>
        </r>
      </text>
    </comment>
    <comment ref="B14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аналогии с поставщиком А</t>
        </r>
      </text>
    </comment>
    <comment ref="B14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аналогии с поставщиком А</t>
        </r>
      </text>
    </comment>
    <comment ref="B23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специальность</t>
        </r>
      </text>
    </comment>
    <comment ref="B23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специальность</t>
        </r>
      </text>
    </comment>
    <comment ref="B24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специальность</t>
        </r>
      </text>
    </comment>
    <comment ref="B38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транспортное средство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1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специальность</t>
        </r>
      </text>
    </comment>
    <comment ref="B1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специальность</t>
        </r>
      </text>
    </comment>
  </commentList>
</comments>
</file>

<file path=xl/sharedStrings.xml><?xml version="1.0" encoding="utf-8"?>
<sst xmlns="http://schemas.openxmlformats.org/spreadsheetml/2006/main" count="2319" uniqueCount="707">
  <si>
    <t>№ п/п</t>
  </si>
  <si>
    <t>Наименование</t>
  </si>
  <si>
    <t>Единица измерений</t>
  </si>
  <si>
    <t>Истекший год (i-1)</t>
  </si>
  <si>
    <t>Текущий год (i-2)</t>
  </si>
  <si>
    <t>Очередной год (i)</t>
  </si>
  <si>
    <t>план</t>
  </si>
  <si>
    <t>факт</t>
  </si>
  <si>
    <t xml:space="preserve">план </t>
  </si>
  <si>
    <t>ожид.</t>
  </si>
  <si>
    <t>Производственные расходы</t>
  </si>
  <si>
    <t>1.1</t>
  </si>
  <si>
    <t>тыс.руб.</t>
  </si>
  <si>
    <t>1.1.1</t>
  </si>
  <si>
    <t>Реагенты</t>
  </si>
  <si>
    <t>1.1.2</t>
  </si>
  <si>
    <t>Горюче-смазочные материалы</t>
  </si>
  <si>
    <t>1.1.3</t>
  </si>
  <si>
    <t>Материалы и малоценные основные средства</t>
  </si>
  <si>
    <t>1.2</t>
  </si>
  <si>
    <t>Расходы на энергетические ресурсы и холодную воду</t>
  </si>
  <si>
    <t>1.2.1</t>
  </si>
  <si>
    <t>Электроэнергия</t>
  </si>
  <si>
    <t>Теплоэнергия</t>
  </si>
  <si>
    <t>1.2.3</t>
  </si>
  <si>
    <t>1.2.2</t>
  </si>
  <si>
    <t>Теплоноситель</t>
  </si>
  <si>
    <t>1.2.4</t>
  </si>
  <si>
    <t>1.2.5</t>
  </si>
  <si>
    <t>Топливо</t>
  </si>
  <si>
    <t>Холодная вода</t>
  </si>
  <si>
    <t>1.3</t>
  </si>
  <si>
    <t>Расходы на оплату работ и услуг, выполняемых сторонними организациями и индивидуальными предпринимателями, связанные с эксплуатацией централизованных систем, либо объектов в составе таких систем</t>
  </si>
  <si>
    <t>тыс. руб.</t>
  </si>
  <si>
    <t>1.4.</t>
  </si>
  <si>
    <t>Расходы на оплату труда и отчисления на социальные нужды основного производственного персонала, в том числе налоги и сборы</t>
  </si>
  <si>
    <t>1.4.1</t>
  </si>
  <si>
    <t>Расходы на оплату труда производственного персонала</t>
  </si>
  <si>
    <t>1.4.2</t>
  </si>
  <si>
    <t>Отчисления на социальные нужды производственного персонала, втом числе налоги и сборы</t>
  </si>
  <si>
    <t>Расходы на уплату процентов по займам и кредитам</t>
  </si>
  <si>
    <t>1.5</t>
  </si>
  <si>
    <t>1.6</t>
  </si>
  <si>
    <t>1.7</t>
  </si>
  <si>
    <t>Прочие производственные расходы</t>
  </si>
  <si>
    <t>1.7.1</t>
  </si>
  <si>
    <t>Услуги по обращению с осадком сточных вод</t>
  </si>
  <si>
    <t>1.7.2</t>
  </si>
  <si>
    <t>Расходы на амортизацию автотранспорта</t>
  </si>
  <si>
    <t>1.7.3</t>
  </si>
  <si>
    <t>Контроль качества воды и сточных вод</t>
  </si>
  <si>
    <t>1.7.4</t>
  </si>
  <si>
    <t>Расходы на аварийно-диспетчерское обслуживание</t>
  </si>
  <si>
    <t>2</t>
  </si>
  <si>
    <t>Ремонтные расходы</t>
  </si>
  <si>
    <t>2.1</t>
  </si>
  <si>
    <t>2.2</t>
  </si>
  <si>
    <t>Расходы на капитальный ремонт централизованных систем водоснабжения и (или) водоотведения либо объектов, входящих в состав таких систем</t>
  </si>
  <si>
    <t>2.3</t>
  </si>
  <si>
    <t>Расходы на оплату труда и отчисления на социальные нужды ремонтного  персонала, в том числе налоги и сборы</t>
  </si>
  <si>
    <t>2.3.1</t>
  </si>
  <si>
    <t>Расходы на оплату труда ремонтного персонала</t>
  </si>
  <si>
    <t>2.3.2</t>
  </si>
  <si>
    <t>Отчисления на социальные нужды ремонтного персонала, в том числе налоги и сборы</t>
  </si>
  <si>
    <t>3</t>
  </si>
  <si>
    <t>Административные расходы</t>
  </si>
  <si>
    <t>3.1</t>
  </si>
  <si>
    <t>Расходы на оплату работ и услуг, выполняемых сторонними организациями</t>
  </si>
  <si>
    <t>3.1.1</t>
  </si>
  <si>
    <t>Услуги связи и интернет</t>
  </si>
  <si>
    <t>3.1.2</t>
  </si>
  <si>
    <t>Юридические услуги</t>
  </si>
  <si>
    <t>3.1.3</t>
  </si>
  <si>
    <t>Аудиторские услуги</t>
  </si>
  <si>
    <t>3.1.4</t>
  </si>
  <si>
    <t>Консультационные услуги</t>
  </si>
  <si>
    <t>3.1.5</t>
  </si>
  <si>
    <t>Услуги по вневедомственной охране объектов и территорий</t>
  </si>
  <si>
    <t>3.1.6</t>
  </si>
  <si>
    <t>Информационные услуги</t>
  </si>
  <si>
    <t>3.1.7</t>
  </si>
  <si>
    <t>Управленческие услуги</t>
  </si>
  <si>
    <t>3.2</t>
  </si>
  <si>
    <t>Расходы на оплату труда и отчисления на социальные нужды административно-уравленческого персонала, в том числе налоги и сборы</t>
  </si>
  <si>
    <t>3.2.1</t>
  </si>
  <si>
    <t>Расходы на оплату труда административно-управленческого персонала</t>
  </si>
  <si>
    <t>Отчисления на социальные нужды административно-управленческого персонала, в том числе налоги и сборы</t>
  </si>
  <si>
    <t>3.2.2</t>
  </si>
  <si>
    <t>3.3</t>
  </si>
  <si>
    <t>Арендная плата, лизинговые платежи, не связанные с арендой (лизингом) централизованных систем водоснабжения и (или) водоотведения либо объектов, входящих в состав таких систем</t>
  </si>
  <si>
    <t>3.4</t>
  </si>
  <si>
    <t>Служебные командировки</t>
  </si>
  <si>
    <t>3.5</t>
  </si>
  <si>
    <t>Обучение персонала</t>
  </si>
  <si>
    <t>3.6</t>
  </si>
  <si>
    <t>Страхование производственных объектов</t>
  </si>
  <si>
    <t>3.7</t>
  </si>
  <si>
    <t>Прочие административные расходы</t>
  </si>
  <si>
    <t>3.7.1</t>
  </si>
  <si>
    <t>Расходы на амортизацинепроизводственных активов</t>
  </si>
  <si>
    <t>3.7.2</t>
  </si>
  <si>
    <t>Расходы по охране объектов и территорий</t>
  </si>
  <si>
    <t>4</t>
  </si>
  <si>
    <t>Сбытовые расходы гарантирующих организаций</t>
  </si>
  <si>
    <t>4.1</t>
  </si>
  <si>
    <t>Расходы по сомнительным долгам, в размере не более 2% НВВ</t>
  </si>
  <si>
    <t>5.</t>
  </si>
  <si>
    <t>Амортизация</t>
  </si>
  <si>
    <t>5.1</t>
  </si>
  <si>
    <t>Амортизация основных средств и нематериальных активов, относимых к объектам централизованной системы водоснабжения и водоотведения</t>
  </si>
  <si>
    <t>6.</t>
  </si>
  <si>
    <t>Расходы на арендную плату, лизинговые платежи, концессионную плату</t>
  </si>
  <si>
    <t>6.1</t>
  </si>
  <si>
    <t>Аренда имущества</t>
  </si>
  <si>
    <t>6.2</t>
  </si>
  <si>
    <t>Концессионная плата</t>
  </si>
  <si>
    <t>6.3</t>
  </si>
  <si>
    <t>Лизинговые платежи</t>
  </si>
  <si>
    <t>6.4</t>
  </si>
  <si>
    <t>Аренда земельных участков</t>
  </si>
  <si>
    <t>7.</t>
  </si>
  <si>
    <t>Расходы связанные с уплатой налогов и сборов</t>
  </si>
  <si>
    <t>7.2</t>
  </si>
  <si>
    <t>Налог на имущество организаций</t>
  </si>
  <si>
    <t>7.3</t>
  </si>
  <si>
    <t>Плата за негативное воздействие на окружающую среду</t>
  </si>
  <si>
    <t>7.4</t>
  </si>
  <si>
    <t>Водный налог и плата за пользованием водными объектами</t>
  </si>
  <si>
    <t>7.5</t>
  </si>
  <si>
    <t>Земельный налог</t>
  </si>
  <si>
    <t>7.6</t>
  </si>
  <si>
    <t>Транспортный налог</t>
  </si>
  <si>
    <t>7.7</t>
  </si>
  <si>
    <t>Прочие налоги и сборы, за исключением налогов и сборов с фонда оплаты труда, учитываемые в составе производственных, ремонтных и административных расходов</t>
  </si>
  <si>
    <t>8</t>
  </si>
  <si>
    <t>Нормативная прибыль</t>
  </si>
  <si>
    <t>8.1</t>
  </si>
  <si>
    <t>Средства на возврат займов и кредитов и процентов по ним</t>
  </si>
  <si>
    <t>8.2</t>
  </si>
  <si>
    <t>8.3</t>
  </si>
  <si>
    <t>Расходы на капитальные вложения</t>
  </si>
  <si>
    <t>Расходы на социальные нужды, предусмотренные коллективными договорами, в соответствии с подпунктом 3 пункта 30 Методических указаний</t>
  </si>
  <si>
    <t>8.4</t>
  </si>
  <si>
    <t>8.5</t>
  </si>
  <si>
    <t>Величина нормативной прибыли, определенная в соответствии с пунктом 31 настоящих Методических указаний</t>
  </si>
  <si>
    <t>9.</t>
  </si>
  <si>
    <t>Итого НВВ</t>
  </si>
  <si>
    <t>руб./куб.м</t>
  </si>
  <si>
    <t>Расходы на приобретение сырья и материалов и их хранение,    в том числе:</t>
  </si>
  <si>
    <t>Другие расходы, не учитываемые в соответствии с Налоговым кодексом Российской Федерации при определении налоговой базы налога на прибыль</t>
  </si>
  <si>
    <t>тыс.куб.м</t>
  </si>
  <si>
    <t>1.</t>
  </si>
  <si>
    <t>2.</t>
  </si>
  <si>
    <t>Расход (ед.изм)</t>
  </si>
  <si>
    <t>1.1.2.</t>
  </si>
  <si>
    <t>Цена за тонну</t>
  </si>
  <si>
    <t>т.</t>
  </si>
  <si>
    <t>Суммарные затарты</t>
  </si>
  <si>
    <t>1.1.3.</t>
  </si>
  <si>
    <t>1.2.2.</t>
  </si>
  <si>
    <t>1.2.3.</t>
  </si>
  <si>
    <t>Вид реагентов n</t>
  </si>
  <si>
    <t>Итого</t>
  </si>
  <si>
    <t>Расходы на ГСМ, превышающие 5% общей величины расходов на сырье и материалы</t>
  </si>
  <si>
    <t>2.1.</t>
  </si>
  <si>
    <t>Вид ГСМ 1</t>
  </si>
  <si>
    <t>Цена за единицу</t>
  </si>
  <si>
    <t>Вид ГСМ n</t>
  </si>
  <si>
    <t>3.</t>
  </si>
  <si>
    <t>Расходы на материалы и малоценные основные средства, превышающие 5% общей величины расходов на сырье и материалы</t>
  </si>
  <si>
    <t>Вид материалов и малоценных основных средств 1</t>
  </si>
  <si>
    <t>Вид материалов и малоценных основных средств  n</t>
  </si>
  <si>
    <t>4.</t>
  </si>
  <si>
    <t xml:space="preserve">Прочие сырье и материалы </t>
  </si>
  <si>
    <t>тыс. руб</t>
  </si>
  <si>
    <t>Всего сырье и материалы</t>
  </si>
  <si>
    <t>данные ОКК</t>
  </si>
  <si>
    <t>СГРЦиТ</t>
  </si>
  <si>
    <t>Приложение 2.1.1</t>
  </si>
  <si>
    <t>к Методическим указаниям</t>
  </si>
  <si>
    <t>от 27.12.3013 № 1746-э</t>
  </si>
  <si>
    <t>Приложение 2.1.2</t>
  </si>
  <si>
    <t>А</t>
  </si>
  <si>
    <t>Поставщик</t>
  </si>
  <si>
    <t>1</t>
  </si>
  <si>
    <t>Объем покупной энергии</t>
  </si>
  <si>
    <t>Объем покупной энергии по одноставочному тарифу</t>
  </si>
  <si>
    <t>низкое напряжение</t>
  </si>
  <si>
    <t>млн кВт-ч</t>
  </si>
  <si>
    <t>среднее напряжение 1</t>
  </si>
  <si>
    <t>среднее напряжение 2</t>
  </si>
  <si>
    <t>1.1.4</t>
  </si>
  <si>
    <t>высокое напряжение</t>
  </si>
  <si>
    <t>Объем покупной электроэнергии по двухставочному тарифу</t>
  </si>
  <si>
    <t>Мощность</t>
  </si>
  <si>
    <t>1.2.1.1</t>
  </si>
  <si>
    <t>1.2.1.2</t>
  </si>
  <si>
    <t>1.2.1.3</t>
  </si>
  <si>
    <t>генерация напряжения</t>
  </si>
  <si>
    <t>МВт в мес.</t>
  </si>
  <si>
    <t>Активная электроэнергия</t>
  </si>
  <si>
    <t>1.2.2.1</t>
  </si>
  <si>
    <t>1.2.2.2</t>
  </si>
  <si>
    <t>1.2.2.3</t>
  </si>
  <si>
    <t>1.2.2.4</t>
  </si>
  <si>
    <t>1.2.2.5</t>
  </si>
  <si>
    <t>Тариф на электроэнергию и мощность</t>
  </si>
  <si>
    <t>2.1.1</t>
  </si>
  <si>
    <t>руб./кВт-ч</t>
  </si>
  <si>
    <t>2.1.2</t>
  </si>
  <si>
    <t>2.1.3</t>
  </si>
  <si>
    <t>2.1.4</t>
  </si>
  <si>
    <t>2.1.5</t>
  </si>
  <si>
    <t>2.1.6</t>
  </si>
  <si>
    <t>Средний одноставочный тариф на электрическую энергию</t>
  </si>
  <si>
    <t>по двухставочному тарифу</t>
  </si>
  <si>
    <t>2.2.1</t>
  </si>
  <si>
    <t>ставка за мощность</t>
  </si>
  <si>
    <t>руб./кВт-ч в мес.</t>
  </si>
  <si>
    <t>2.2.1.1</t>
  </si>
  <si>
    <t>2.2.1.2</t>
  </si>
  <si>
    <t>2.2.1.3</t>
  </si>
  <si>
    <t>2.2.1.4</t>
  </si>
  <si>
    <t>2.2.1.5</t>
  </si>
  <si>
    <t>2.2.2</t>
  </si>
  <si>
    <t>Тариф на электроэнергию по двухставочному тарифу</t>
  </si>
  <si>
    <t>2.2.2.1</t>
  </si>
  <si>
    <t>2.2.2.2</t>
  </si>
  <si>
    <t>2.2.2.3</t>
  </si>
  <si>
    <t>2.2.2.4</t>
  </si>
  <si>
    <t>2.2.2.5</t>
  </si>
  <si>
    <t>5</t>
  </si>
  <si>
    <t>Затраты на покупку энергии</t>
  </si>
  <si>
    <t>Затраты на покупку мощности</t>
  </si>
  <si>
    <t>Затраты на электроэнергию всего</t>
  </si>
  <si>
    <t>B</t>
  </si>
  <si>
    <t>N</t>
  </si>
  <si>
    <t>Тариф на активную электроэнергию без разбивки по напряжению</t>
  </si>
  <si>
    <t>1.2.1.4</t>
  </si>
  <si>
    <t>1.2.1.5</t>
  </si>
  <si>
    <t>Приложение 2.1.3</t>
  </si>
  <si>
    <t xml:space="preserve">Объем покупной электроэнергии </t>
  </si>
  <si>
    <t>тыс.Гкал</t>
  </si>
  <si>
    <t>Гкал/ч</t>
  </si>
  <si>
    <t>Ставка за энергию</t>
  </si>
  <si>
    <t>руб./Гкал</t>
  </si>
  <si>
    <t>Ставка за мощность</t>
  </si>
  <si>
    <t>тыс.                  руб./Гкал/ч</t>
  </si>
  <si>
    <t>Затраты на теплоэнергию, всего</t>
  </si>
  <si>
    <t>Приложение 2.1.4</t>
  </si>
  <si>
    <t>Объем теплоносителя</t>
  </si>
  <si>
    <t>Цена теплоносителя</t>
  </si>
  <si>
    <t>Затраты на теплоноситель</t>
  </si>
  <si>
    <t>Приложение 2.1.5</t>
  </si>
  <si>
    <t>Уголь</t>
  </si>
  <si>
    <t>Количество (объем) топлива</t>
  </si>
  <si>
    <t>Цена топлива</t>
  </si>
  <si>
    <t>Затраты на топливо</t>
  </si>
  <si>
    <t>Газ</t>
  </si>
  <si>
    <t>Мазут</t>
  </si>
  <si>
    <t>Приложение 2.1.6</t>
  </si>
  <si>
    <t>объем холодной воды</t>
  </si>
  <si>
    <t>Тариф на холодную воду</t>
  </si>
  <si>
    <t>Затраты на холодную воду</t>
  </si>
  <si>
    <t>В</t>
  </si>
  <si>
    <t>Первоначальная (восстановительная) стоимость на начало периода</t>
  </si>
  <si>
    <t>Здания</t>
  </si>
  <si>
    <t>1.4</t>
  </si>
  <si>
    <t>Сооружения и передаточные устройства</t>
  </si>
  <si>
    <t>Машины и оборудование</t>
  </si>
  <si>
    <t>Транспорт</t>
  </si>
  <si>
    <t>Прочее</t>
  </si>
  <si>
    <t>Ввод основных фондов</t>
  </si>
  <si>
    <t>2.4</t>
  </si>
  <si>
    <t>2.5</t>
  </si>
  <si>
    <t>Выбытие основных фондов</t>
  </si>
  <si>
    <t>Первоначальная (восстановительная) стоимость на конец периода</t>
  </si>
  <si>
    <t>4.2</t>
  </si>
  <si>
    <t>4.3</t>
  </si>
  <si>
    <t>4.4</t>
  </si>
  <si>
    <t>4.5</t>
  </si>
  <si>
    <t>Среднегодовая стоимость</t>
  </si>
  <si>
    <t>5.2</t>
  </si>
  <si>
    <t>5.3</t>
  </si>
  <si>
    <t>5.4</t>
  </si>
  <si>
    <t>5.5</t>
  </si>
  <si>
    <t>Средняя норма амортизационных отчислений</t>
  </si>
  <si>
    <t>6.5</t>
  </si>
  <si>
    <t>7</t>
  </si>
  <si>
    <t>Сумма амортизационных отчислений</t>
  </si>
  <si>
    <t>7.1</t>
  </si>
  <si>
    <t>Переоценка на 31.12.ХХ</t>
  </si>
  <si>
    <t>%</t>
  </si>
  <si>
    <t>Транспортирование воды</t>
  </si>
  <si>
    <t>Тариф на транспортирование воды</t>
  </si>
  <si>
    <t>Очистка воды</t>
  </si>
  <si>
    <t>Тариф на очистку воды</t>
  </si>
  <si>
    <t>Затраты на транспортирование воды</t>
  </si>
  <si>
    <t>Затраты на очистку воды</t>
  </si>
  <si>
    <t>A</t>
  </si>
  <si>
    <t>Численность персонала</t>
  </si>
  <si>
    <t>ед.</t>
  </si>
  <si>
    <t>Средняя заработная плата</t>
  </si>
  <si>
    <t>руб.</t>
  </si>
  <si>
    <t>2.6</t>
  </si>
  <si>
    <t>Расходы на текущий ремонт централизированных систем водоснабжения и (или) водоотведения либо объектов, входящих в состав таких систем:</t>
  </si>
  <si>
    <t>утвержденным приказом ФСТ России</t>
  </si>
  <si>
    <t>Приложение 2.3</t>
  </si>
  <si>
    <t>Приложение 2.4</t>
  </si>
  <si>
    <t>Источники финансирования капитальных вложений</t>
  </si>
  <si>
    <t>Объем капитальных вложений</t>
  </si>
  <si>
    <t>на забор и подъем воды</t>
  </si>
  <si>
    <t>на водоподготовку</t>
  </si>
  <si>
    <t>на транспортировку воды</t>
  </si>
  <si>
    <t>на транспортировку сточных вод</t>
  </si>
  <si>
    <t>на очистку сточных вод</t>
  </si>
  <si>
    <t>нв обращение с осадком сточных вод</t>
  </si>
  <si>
    <t>прочее</t>
  </si>
  <si>
    <t>Финансирование капитальных вложений</t>
  </si>
  <si>
    <t>переоценка основных средств</t>
  </si>
  <si>
    <t>Прибыль</t>
  </si>
  <si>
    <t>дополнительные доходы</t>
  </si>
  <si>
    <t>Займы и кредиты</t>
  </si>
  <si>
    <t>Бюджетные средства</t>
  </si>
  <si>
    <t>2.4.1</t>
  </si>
  <si>
    <t>Федерального бюджета</t>
  </si>
  <si>
    <t>2.4.2</t>
  </si>
  <si>
    <t>Регионального бюджета</t>
  </si>
  <si>
    <t>2.4.3</t>
  </si>
  <si>
    <t>Местного бюджета</t>
  </si>
  <si>
    <t>Плата за подключение</t>
  </si>
  <si>
    <t>Учтено при установлении тарифов</t>
  </si>
  <si>
    <t>Введено в эксплуатация</t>
  </si>
  <si>
    <t>4-й год</t>
  </si>
  <si>
    <t>5-й год</t>
  </si>
  <si>
    <t>Индекс потребительских цен</t>
  </si>
  <si>
    <t>Индекс роста номинальной заработной платы</t>
  </si>
  <si>
    <t>Цена электрической энергии</t>
  </si>
  <si>
    <t>одноставочный тариф</t>
  </si>
  <si>
    <t>3.1.1.1</t>
  </si>
  <si>
    <t>руб./тыс.кВт-ч</t>
  </si>
  <si>
    <t>3.1.1.2</t>
  </si>
  <si>
    <t>1 среднее напряжение</t>
  </si>
  <si>
    <t>3.1.1.3</t>
  </si>
  <si>
    <t>3.1.1.4</t>
  </si>
  <si>
    <t>3.1.1.5</t>
  </si>
  <si>
    <t>3.1.2.2</t>
  </si>
  <si>
    <t>3.1.2.1</t>
  </si>
  <si>
    <t>2 среднее напряжение</t>
  </si>
  <si>
    <t>без разбивки по напряжению</t>
  </si>
  <si>
    <t>Двухставочный тариф</t>
  </si>
  <si>
    <t>Тариф на активную электроэнергию при двухставочном тарифе</t>
  </si>
  <si>
    <t xml:space="preserve"> среднее напряжение 1</t>
  </si>
  <si>
    <t xml:space="preserve"> среднее напряжение 2</t>
  </si>
  <si>
    <t>3.1.2.1.1</t>
  </si>
  <si>
    <t>3.1.2.1.2</t>
  </si>
  <si>
    <t>3.1.2.1.3</t>
  </si>
  <si>
    <t>3.1.2.1.4</t>
  </si>
  <si>
    <t>3.1.2.1.5</t>
  </si>
  <si>
    <t>Цена за мощность</t>
  </si>
  <si>
    <t>3.1.2.2.1</t>
  </si>
  <si>
    <t>3.1.2.2.2</t>
  </si>
  <si>
    <t>3.1.2.2.3</t>
  </si>
  <si>
    <t>3.1.2.2.4</t>
  </si>
  <si>
    <t>3.1.2.2.5</t>
  </si>
  <si>
    <t>Индекс цен на покупную воду</t>
  </si>
  <si>
    <t>Питьевую воду</t>
  </si>
  <si>
    <t>Техническую воду</t>
  </si>
  <si>
    <t>Горячую воду</t>
  </si>
  <si>
    <t>Индекс цен на тепловую тепловую энергию</t>
  </si>
  <si>
    <t>Цена тепловой энергии</t>
  </si>
  <si>
    <t>6</t>
  </si>
  <si>
    <t>Индекс цен на тепловую мощность</t>
  </si>
  <si>
    <t>Цена тепловой мощности</t>
  </si>
  <si>
    <t>Индекс цен на теплоноситель</t>
  </si>
  <si>
    <t>Цена на теплоноситель</t>
  </si>
  <si>
    <t>Индекс цен на топливо</t>
  </si>
  <si>
    <t>вид топлива</t>
  </si>
  <si>
    <t>8.n</t>
  </si>
  <si>
    <t>вид топлива n</t>
  </si>
  <si>
    <t>9</t>
  </si>
  <si>
    <t>Распределение пропорционально ОПЛАТЕ ТРУДА</t>
  </si>
  <si>
    <t>Водоотведение</t>
  </si>
  <si>
    <t>Распределение пропорционально ПРЯМЫМ РАСХОДАМ</t>
  </si>
  <si>
    <t>ЕСЛИ</t>
  </si>
  <si>
    <t>прямые для цеховых и косвенных расходов</t>
  </si>
  <si>
    <t>СМЕТА РАСХОДОВ НА ПИТЬЕВУЮ ВОДУ, ТЕХНИЧЕСКУЮ ВОДУ, ТРАНСПОРТИРОВКУ ХОЛОДНОЙ ВОДЫ</t>
  </si>
  <si>
    <t>Страховые взносы</t>
  </si>
  <si>
    <t>9.1</t>
  </si>
  <si>
    <t>Экономически обоснованные расходы, не учтенные органом регулирования тарифов при установлении тарифов на товары (работы, услуги) в прошлом периоде</t>
  </si>
  <si>
    <t>9.2</t>
  </si>
  <si>
    <t>Недополученные доходы прошлых периодов регулирования</t>
  </si>
  <si>
    <t>9.3</t>
  </si>
  <si>
    <t>Расходы связанные с обслуживанием заемных средств и собственных средств, направляемых на покрытие недостатка средств</t>
  </si>
  <si>
    <t>тыс.руб</t>
  </si>
  <si>
    <t>в пределах установленного лимита</t>
  </si>
  <si>
    <t>сверх установленного лимитп</t>
  </si>
  <si>
    <t>Недополученные доходы расходы прошлых периодов</t>
  </si>
  <si>
    <t>Объем водоснабжения</t>
  </si>
  <si>
    <t>Тариф на водоснабжение (водоотведение)</t>
  </si>
  <si>
    <t>Темп роста тарифа</t>
  </si>
  <si>
    <t>Расходы на амортизацию непроизводственных активов</t>
  </si>
  <si>
    <t>Цеховые расходы</t>
  </si>
  <si>
    <t>Проект  2017 год</t>
  </si>
  <si>
    <t>Проект 2016 год</t>
  </si>
  <si>
    <t>Проект 2017 год</t>
  </si>
  <si>
    <t>1.3.1</t>
  </si>
  <si>
    <t>1.3.2</t>
  </si>
  <si>
    <t>1.5.1</t>
  </si>
  <si>
    <t>1.5.2</t>
  </si>
  <si>
    <t>1.5.3</t>
  </si>
  <si>
    <t>1.5.4</t>
  </si>
  <si>
    <t>Приложение 2.2.</t>
  </si>
  <si>
    <t>утвержденныи приказом ФСТ России</t>
  </si>
  <si>
    <t>Расходы на оплату труда в целом по регулируемым видам деятельности</t>
  </si>
  <si>
    <t>Производственный персонал</t>
  </si>
  <si>
    <t>Численность (среднесписочная), принятая для расчета</t>
  </si>
  <si>
    <t>чел.</t>
  </si>
  <si>
    <t>Средняя оплата труда</t>
  </si>
  <si>
    <t>Тарифная ставка рабочего 1 разряда</t>
  </si>
  <si>
    <t>2.2.</t>
  </si>
  <si>
    <t>2.3.</t>
  </si>
  <si>
    <t>Тарифная ставка рабочего 1 разряда с учетом дефлятора</t>
  </si>
  <si>
    <t>2.4.</t>
  </si>
  <si>
    <t>Средний тарифный коэффициент</t>
  </si>
  <si>
    <t>2.5.</t>
  </si>
  <si>
    <t>Среднемесячная тарифная ставка</t>
  </si>
  <si>
    <t>2.6.</t>
  </si>
  <si>
    <t>Минмальный размер оплаты труда по отраслевому тарифному соглашению</t>
  </si>
  <si>
    <t>2.7.</t>
  </si>
  <si>
    <t>Выплаты, связанные с режимом и условиями труда на 1 работника в мес.</t>
  </si>
  <si>
    <t>2.7.2.</t>
  </si>
  <si>
    <t>Процент</t>
  </si>
  <si>
    <t>2.7.1.</t>
  </si>
  <si>
    <t>Сумма выплат</t>
  </si>
  <si>
    <t xml:space="preserve">2.8. </t>
  </si>
  <si>
    <t>Текущее премирование</t>
  </si>
  <si>
    <t>2.8.1.</t>
  </si>
  <si>
    <t>2.8.2.</t>
  </si>
  <si>
    <t>2.9.</t>
  </si>
  <si>
    <t>Доп. премирование, включая вознаграждение за выслугу лет</t>
  </si>
  <si>
    <t>2.9.1.</t>
  </si>
  <si>
    <t>2.9.2.</t>
  </si>
  <si>
    <t>2.9.3.</t>
  </si>
  <si>
    <t>2.9.4.</t>
  </si>
  <si>
    <t>Северные надбавки</t>
  </si>
  <si>
    <t>2.10.</t>
  </si>
  <si>
    <t>Итого среднемесячная оплата труда на 1 работника</t>
  </si>
  <si>
    <t>2.11</t>
  </si>
  <si>
    <t>Фонд оплаты труда</t>
  </si>
  <si>
    <t>Расчет средств на оплату труда</t>
  </si>
  <si>
    <t>3.1.</t>
  </si>
  <si>
    <t>Льготный проезд к месту отдыха</t>
  </si>
  <si>
    <t>3.2.</t>
  </si>
  <si>
    <t>По постановлению Правительства РФ от 03.11.94г. №1206</t>
  </si>
  <si>
    <t>3.3.</t>
  </si>
  <si>
    <t>Компенсационные и социальные выплаты</t>
  </si>
  <si>
    <t>3.4.</t>
  </si>
  <si>
    <t>Итого средств на оплату труда</t>
  </si>
  <si>
    <t>3.5.</t>
  </si>
  <si>
    <t>Ремонтный персонал</t>
  </si>
  <si>
    <t>Административный персонал</t>
  </si>
  <si>
    <t>Расходы на оплату труда в разрезе регулируемых видов деятельности</t>
  </si>
  <si>
    <t>1.1.</t>
  </si>
  <si>
    <t>Водоснабжение</t>
  </si>
  <si>
    <t>1.1.1.</t>
  </si>
  <si>
    <t xml:space="preserve">Численность персонала </t>
  </si>
  <si>
    <t>Итого ФОТ</t>
  </si>
  <si>
    <t>Сумма отчислений</t>
  </si>
  <si>
    <t>численность персонала</t>
  </si>
  <si>
    <t>1.2.</t>
  </si>
  <si>
    <t>1.2.1.</t>
  </si>
  <si>
    <t>2.1.1.</t>
  </si>
  <si>
    <t>слесарь</t>
  </si>
  <si>
    <t>2.1.2.</t>
  </si>
  <si>
    <t>2.1.3.</t>
  </si>
  <si>
    <t>электрик</t>
  </si>
  <si>
    <t>Итого ФОТ ремонтного персонала</t>
  </si>
  <si>
    <t>2.2.1.</t>
  </si>
  <si>
    <t>2.2.2.</t>
  </si>
  <si>
    <t>2.2.3.</t>
  </si>
  <si>
    <t>Приложение 2.2.1.</t>
  </si>
  <si>
    <t>1.8</t>
  </si>
  <si>
    <t>2,1.1</t>
  </si>
  <si>
    <t>1. Производственные расходы</t>
  </si>
  <si>
    <t>2. Ремонтные расходы</t>
  </si>
  <si>
    <t>5. Амортизация</t>
  </si>
  <si>
    <t>6. Расходы на арендную плату, лизинговые платежи, концессионную плату</t>
  </si>
  <si>
    <t>7. Расходы связанные с уплатой налогов и сборов</t>
  </si>
  <si>
    <t>Налог на прибыль</t>
  </si>
  <si>
    <t>Индекс цен на электрическую энергию</t>
  </si>
  <si>
    <t>Себестоимость</t>
  </si>
  <si>
    <t>17</t>
  </si>
  <si>
    <t>18</t>
  </si>
  <si>
    <t>19</t>
  </si>
  <si>
    <t>Расходы на текущий ремонт централизированных систем водоснабжения либо объектов, входящих в состав таких систем</t>
  </si>
  <si>
    <t>Расходы на капитальный ремонт централизованных систем водоснабжения  либо объектов, входящих в состав таких систем</t>
  </si>
  <si>
    <t>1.1 Расходы на сырье и материалы</t>
  </si>
  <si>
    <t>1.2.1  Расходы на приобретение электрической энергии</t>
  </si>
  <si>
    <t>1.2 Расходы на энергетические ресурсы и холодную воду</t>
  </si>
  <si>
    <t>1.2.2 Расходы на приобретение тепловой энергии</t>
  </si>
  <si>
    <t>1.2.3 Расходы на приобретение теплоносителя</t>
  </si>
  <si>
    <t>1.2.4 Расходы на приобретение топлива</t>
  </si>
  <si>
    <t>1.2.5 Расходы на приобретение холодной воды</t>
  </si>
  <si>
    <t>1.3. Расходы на оплату работ и услуг, выполняемых сторонними организациями и индивидуальными предпринимателями, связанные с эксплуатацией централизованных систем, либо объектов в составе таких систем</t>
  </si>
  <si>
    <r>
      <rPr>
        <b/>
        <u/>
        <sz val="11"/>
        <color rgb="FFFF0000"/>
        <rFont val="Calibri"/>
        <family val="2"/>
        <charset val="204"/>
        <scheme val="minor"/>
      </rPr>
      <t>п. 1.4</t>
    </r>
    <r>
      <rPr>
        <u/>
        <sz val="11"/>
        <color rgb="FFFF0000"/>
        <rFont val="Calibri"/>
        <family val="2"/>
        <charset val="204"/>
        <scheme val="minor"/>
      </rPr>
      <t xml:space="preserve"> </t>
    </r>
    <r>
      <rPr>
        <i/>
        <u/>
        <sz val="11"/>
        <color rgb="FFFF0000"/>
        <rFont val="Calibri"/>
        <family val="2"/>
        <charset val="204"/>
        <scheme val="minor"/>
      </rPr>
      <t xml:space="preserve">Расходы на оплату труда и отчисления на социальные нужды основного производственного персонала, в том числе налоги и сборы см. вкладку Зар. Плата </t>
    </r>
  </si>
  <si>
    <t>п.1.5 Расходы на уплату процентов по займам и кредитам</t>
  </si>
  <si>
    <r>
      <rPr>
        <b/>
        <u/>
        <sz val="11"/>
        <color rgb="FFFF0000"/>
        <rFont val="Calibri"/>
        <family val="2"/>
        <charset val="204"/>
        <scheme val="minor"/>
      </rPr>
      <t>п.1.6</t>
    </r>
    <r>
      <rPr>
        <u/>
        <sz val="11"/>
        <color rgb="FFFF0000"/>
        <rFont val="Calibri"/>
        <family val="2"/>
        <charset val="204"/>
        <scheme val="minor"/>
      </rPr>
      <t xml:space="preserve"> Цеховые расходы, см. вкладку Цеховые расходы"</t>
    </r>
  </si>
  <si>
    <t>1.7. Прочие производственные расходы</t>
  </si>
  <si>
    <r>
      <rPr>
        <b/>
        <u/>
        <sz val="11"/>
        <color rgb="FFFF0000"/>
        <rFont val="Calibri"/>
        <family val="2"/>
        <charset val="204"/>
        <scheme val="minor"/>
      </rPr>
      <t>п.3</t>
    </r>
    <r>
      <rPr>
        <u/>
        <sz val="11"/>
        <color rgb="FFFF0000"/>
        <rFont val="Calibri"/>
        <family val="2"/>
        <charset val="204"/>
        <scheme val="minor"/>
      </rPr>
      <t xml:space="preserve"> Административные расходы, см. вкладку "Административные расходы"</t>
    </r>
  </si>
  <si>
    <t>9. Недополученные доходы расходы прошлых периодов</t>
  </si>
  <si>
    <t>распределение ВС</t>
  </si>
  <si>
    <t>распределение ВО</t>
  </si>
  <si>
    <t>Расходы на материалы, ГСМ, запчасти и пр.</t>
  </si>
  <si>
    <t>3.7.3</t>
  </si>
  <si>
    <t>Расходы на материалы, ГСМ, зап.части и пр.</t>
  </si>
  <si>
    <t>Проект  2018 год</t>
  </si>
  <si>
    <t>Проект  2019 год</t>
  </si>
  <si>
    <t>Проект 2018 год</t>
  </si>
  <si>
    <t>Проект 2019 год</t>
  </si>
  <si>
    <t>Проект 2018год</t>
  </si>
  <si>
    <t>Проект 2019год</t>
  </si>
  <si>
    <t>2016 год</t>
  </si>
  <si>
    <t>Баланс водоснабжения</t>
  </si>
  <si>
    <t>№ п\п</t>
  </si>
  <si>
    <t>наименование</t>
  </si>
  <si>
    <t>ед.изм</t>
  </si>
  <si>
    <t>Водоподготовка</t>
  </si>
  <si>
    <t>Объем воды из источников водоснабжения:</t>
  </si>
  <si>
    <t>тыс.м3</t>
  </si>
  <si>
    <t>из повехностных источников</t>
  </si>
  <si>
    <t>из подземных источников</t>
  </si>
  <si>
    <t>Объем воды, прошедшей водоподготовку</t>
  </si>
  <si>
    <t>1.3.</t>
  </si>
  <si>
    <t>Объем технической воды, поданной в сеть</t>
  </si>
  <si>
    <t>Объем питьевой воды, поданной в сеть</t>
  </si>
  <si>
    <t>Приготовление горячей воды</t>
  </si>
  <si>
    <t>Объем воды из собственных источников</t>
  </si>
  <si>
    <t>Объем приобретенной питьевой воды</t>
  </si>
  <si>
    <t>Объем горячей воды, поданной в сеть</t>
  </si>
  <si>
    <t>Транспортировка питьевой воды</t>
  </si>
  <si>
    <t>Объем воды поступившей в сеть:</t>
  </si>
  <si>
    <t>из собственных источников</t>
  </si>
  <si>
    <t>от других операторов</t>
  </si>
  <si>
    <t>Потери воды</t>
  </si>
  <si>
    <t>Потребление на собственные нужды</t>
  </si>
  <si>
    <t>объем воды.отпущенной из сети</t>
  </si>
  <si>
    <t>Транспортировка технической воды</t>
  </si>
  <si>
    <t>Объем воды,поступившей в сеть</t>
  </si>
  <si>
    <t>Объем воды,отпущенной из сети</t>
  </si>
  <si>
    <t>Отпуск питьевой воды</t>
  </si>
  <si>
    <t>Объем воды, отпущенной абонентам</t>
  </si>
  <si>
    <t>5.1.1.</t>
  </si>
  <si>
    <t>по приборам учета</t>
  </si>
  <si>
    <t>5.1.2.</t>
  </si>
  <si>
    <t>по нормативам</t>
  </si>
  <si>
    <t>5,2</t>
  </si>
  <si>
    <t>для приготовления горячей воды</t>
  </si>
  <si>
    <t>Объем воды, отпускаемой новым абонентам</t>
  </si>
  <si>
    <t>Увеличение отпуска воды в связи с подключением абонентов</t>
  </si>
  <si>
    <t>Снижение отпуска питьевой воды в связи с прекращением водоснабжения</t>
  </si>
  <si>
    <t>Изменение объема отпуска питьевой воды в связи с изменением нормативов потребления и установкой приборов учета</t>
  </si>
  <si>
    <t>Темп изменения потребления воды</t>
  </si>
  <si>
    <t xml:space="preserve">Директор </t>
  </si>
  <si>
    <t>Иванова-Давыдова Н.О.</t>
  </si>
  <si>
    <t>Приложение 1 к Методическим указанием</t>
  </si>
  <si>
    <t>утвержденным приказом ФСТ России от</t>
  </si>
  <si>
    <t>27.12.2013г № 1746-э</t>
  </si>
  <si>
    <t>Базовый уровень операционных расходов</t>
  </si>
  <si>
    <t>истекший год</t>
  </si>
  <si>
    <t>год</t>
  </si>
  <si>
    <t>единица измерен.</t>
  </si>
  <si>
    <t>текущий год</t>
  </si>
  <si>
    <t xml:space="preserve">2017 год </t>
  </si>
  <si>
    <t>Операционные расходы</t>
  </si>
  <si>
    <t>Производственные расходы:</t>
  </si>
  <si>
    <t>расходы на приобретение сырья и материалов и их хранение</t>
  </si>
  <si>
    <t>расходы на оплату регулируемыми организациями выполняемых сторонними организациями работ и услуг</t>
  </si>
  <si>
    <t>расходы на оплату труда и отчисления на социальные нужды основного производственного персонала, в том числе:</t>
  </si>
  <si>
    <t>1.1.3.1.</t>
  </si>
  <si>
    <t>налоги и сборы с фонда оплаты труда</t>
  </si>
  <si>
    <t>1.1.4.</t>
  </si>
  <si>
    <t>расходы на уплату процентов по займу и кредитам</t>
  </si>
  <si>
    <t>1.1.5.</t>
  </si>
  <si>
    <t>общехозяйственные расходы</t>
  </si>
  <si>
    <t>1.1.6.</t>
  </si>
  <si>
    <t>прочие производственные расходы:</t>
  </si>
  <si>
    <t>1.1.6.1</t>
  </si>
  <si>
    <t>расходы на амортизацию автотранспорта</t>
  </si>
  <si>
    <t>1.1.6.2</t>
  </si>
  <si>
    <t>рсходы на обезвоживание,обезвреживание и захороненние осадка сточных вод</t>
  </si>
  <si>
    <t>1.1.6.3</t>
  </si>
  <si>
    <t>расходы на приобретение(использование) вспомогательных материалов,запасных частей</t>
  </si>
  <si>
    <t>1.1.6.4</t>
  </si>
  <si>
    <t>расходы на эксплуатацию,техническое обслуживание и ремонт автотранспорта</t>
  </si>
  <si>
    <t>1.1.6.5</t>
  </si>
  <si>
    <t>расходы на осуществление производственного контроля качества воды и производственного контроля состава и свойства сточных вод расходы на осуществление производственного контроля качества воды и производственного контроля состава и свойств сточных вод</t>
  </si>
  <si>
    <t>1.1.6.6</t>
  </si>
  <si>
    <t>Сбытовые расходы гарантирующей организации</t>
  </si>
  <si>
    <t>резерв по сомнительным долгам гарантирующей организации</t>
  </si>
  <si>
    <t>Неподконтрольные расходы</t>
  </si>
  <si>
    <t>единица измерения</t>
  </si>
  <si>
    <t>2017 г</t>
  </si>
  <si>
    <t>2018г</t>
  </si>
  <si>
    <t>2019г</t>
  </si>
  <si>
    <t>ожидаем.</t>
  </si>
  <si>
    <t>Расходы на оплату товаров (услуг, работ) приобретаемых у других организаций</t>
  </si>
  <si>
    <t>Расходы на тепловую энергию</t>
  </si>
  <si>
    <t>Расходы на теплоноситель</t>
  </si>
  <si>
    <t>Расходы транспортировку воды</t>
  </si>
  <si>
    <t>Расходы на покупку воды</t>
  </si>
  <si>
    <t>Услуги  по холодному водоснабжению</t>
  </si>
  <si>
    <t>Услуги по транспортировке холодной воды</t>
  </si>
  <si>
    <t>2.7</t>
  </si>
  <si>
    <t>Услуги по горячему водоснабжению</t>
  </si>
  <si>
    <t>2.8</t>
  </si>
  <si>
    <t>Услуги по приготовлению воды на нужды горячего водоснабжения</t>
  </si>
  <si>
    <t>2.9</t>
  </si>
  <si>
    <t>Услуги по транспортировке горячей воды</t>
  </si>
  <si>
    <t>2.10</t>
  </si>
  <si>
    <t>Услуги по водоотведению</t>
  </si>
  <si>
    <t>Услуги по транспортировке сточных вод</t>
  </si>
  <si>
    <t>Налоги и сборы</t>
  </si>
  <si>
    <t>Налог на  имущество организаций</t>
  </si>
  <si>
    <t>Земельный налог и арендная плата за землю</t>
  </si>
  <si>
    <t>Водный налог</t>
  </si>
  <si>
    <t>Плата за пользование водным объектом</t>
  </si>
  <si>
    <t>3.8</t>
  </si>
  <si>
    <t>Прочие налоги и сборы</t>
  </si>
  <si>
    <t>Арендная  и концессионная плата,лизинговые платежи</t>
  </si>
  <si>
    <t>Резерв по сомнительным долгам гарантирующей организации</t>
  </si>
  <si>
    <t>Экономия расходов</t>
  </si>
  <si>
    <t>Расходы на обслуживание бесхозяйных сетей</t>
  </si>
  <si>
    <t>Расходы на компенсацию экономически обоснованных расходов</t>
  </si>
  <si>
    <t>Займы и кредиты (для метода индексации)</t>
  </si>
  <si>
    <t>Возврат займов и кредитов</t>
  </si>
  <si>
    <t>Проценты по займам и кредитам</t>
  </si>
  <si>
    <t>Расчет тарифа  методом индексации</t>
  </si>
  <si>
    <t>2017 год</t>
  </si>
  <si>
    <t>2018 год</t>
  </si>
  <si>
    <t>2019год</t>
  </si>
  <si>
    <t>план(утв. СГРЦиТ)</t>
  </si>
  <si>
    <t>акватабс</t>
  </si>
  <si>
    <t>ОАО "Янтарьэнергосбыт"</t>
  </si>
  <si>
    <t>Поставщик -ООО "ЗВС"</t>
  </si>
  <si>
    <t>материалы</t>
  </si>
  <si>
    <t>аренда объектов недвижимости</t>
  </si>
  <si>
    <t>аренда оборудования</t>
  </si>
  <si>
    <t>охрана труда</t>
  </si>
  <si>
    <t>тревожная кнопка</t>
  </si>
  <si>
    <t>машинист насосных установок</t>
  </si>
  <si>
    <t>оператор установок УФ-обезораживание</t>
  </si>
  <si>
    <t>начальник насосной станции</t>
  </si>
  <si>
    <t>слесарь КИПиА</t>
  </si>
  <si>
    <t>Директор</t>
  </si>
  <si>
    <t>гл.инженер</t>
  </si>
  <si>
    <t>гл.бухгалтер</t>
  </si>
  <si>
    <t>мастер снабжения</t>
  </si>
  <si>
    <t>инженер ПТО</t>
  </si>
  <si>
    <t>2015-2016(15мес)</t>
  </si>
  <si>
    <t>шт</t>
  </si>
  <si>
    <t>тыс. кВт-ч</t>
  </si>
  <si>
    <t>тыс кВт-ч</t>
  </si>
  <si>
    <t>2015-2016(15мес.)</t>
  </si>
  <si>
    <t>2015-2016 (15 месяцев)</t>
  </si>
  <si>
    <t>ООО "Зеленоградский водсервис"</t>
  </si>
  <si>
    <t>5.1.3</t>
  </si>
  <si>
    <t>5.1.4</t>
  </si>
  <si>
    <t>5.1.5</t>
  </si>
  <si>
    <t>тыс.м4</t>
  </si>
  <si>
    <t>тыс.м5</t>
  </si>
  <si>
    <t xml:space="preserve"> Объем воды-население</t>
  </si>
  <si>
    <t>Объем воды - бюджет</t>
  </si>
  <si>
    <t>объем- воды прочие</t>
  </si>
  <si>
    <t>2016(15 мес)</t>
  </si>
  <si>
    <t>найм автотранспорта</t>
  </si>
  <si>
    <t>2015-201615мес)</t>
  </si>
  <si>
    <t>2015-2016 год(15мес)</t>
  </si>
  <si>
    <t>5 месяца без тарифа- май, июнь,июль, август,сентябрь :</t>
  </si>
  <si>
    <t>договор с ООО "КАНЭ"</t>
  </si>
  <si>
    <t>текущие расходы</t>
  </si>
  <si>
    <t>операционные расходы</t>
  </si>
  <si>
    <t>расходы на эл.энергию</t>
  </si>
  <si>
    <t>неподконтрольные расходы</t>
  </si>
  <si>
    <t>амортизация</t>
  </si>
  <si>
    <t>нормативная прибыль</t>
  </si>
  <si>
    <t>норматив  прибыли</t>
  </si>
  <si>
    <t>итого НВВ для расчета</t>
  </si>
  <si>
    <t>8.</t>
  </si>
  <si>
    <t>текущий год(2015-2016)</t>
  </si>
  <si>
    <t>ремонт водовода ВНС 1</t>
  </si>
  <si>
    <t>прокладка ливневой канализации ВНС-2</t>
  </si>
  <si>
    <t>промывка арт.скважины</t>
  </si>
  <si>
    <t>Ремонт ограждения ВНС-2</t>
  </si>
  <si>
    <t>мастер ремонтного участка</t>
  </si>
  <si>
    <t>распределить на 3 года</t>
  </si>
  <si>
    <t>ремонт ограждений скважин</t>
  </si>
  <si>
    <t>расходы на аварийно-диспетчерское обслуживание</t>
  </si>
  <si>
    <t>Метод регулирования тарифов - МЕТОД ИНДЕКСАЦИИ</t>
  </si>
  <si>
    <t>Бухгалтерские услуги</t>
  </si>
  <si>
    <t>аренда автотранспорта ООО "Биен"</t>
  </si>
  <si>
    <t>ГСМ и ремонт за счет ООО "ЗВД"</t>
  </si>
  <si>
    <t>текущий год 2015-2016(15мес)</t>
  </si>
  <si>
    <t xml:space="preserve"> Деятельность без тарифа с мая по сентябрь</t>
  </si>
  <si>
    <t>ООО "Зеленоградская вододобыча"</t>
  </si>
  <si>
    <t>ИЦП-4%</t>
  </si>
  <si>
    <t>Иванова-Давыдова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</si>
</sst>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rgb="FFFF000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i/>
      <u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left" vertical="center" wrapText="1"/>
    </xf>
    <xf numFmtId="49" fontId="0" fillId="0" borderId="3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0" fillId="0" borderId="1" xfId="0" applyNumberFormat="1" applyBorder="1"/>
    <xf numFmtId="49" fontId="0" fillId="0" borderId="2" xfId="0" applyNumberFormat="1" applyBorder="1"/>
    <xf numFmtId="49" fontId="0" fillId="0" borderId="3" xfId="0" applyNumberFormat="1" applyBorder="1"/>
    <xf numFmtId="49" fontId="1" fillId="2" borderId="8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" xfId="0" applyBorder="1"/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0" fillId="2" borderId="14" xfId="0" applyFill="1" applyBorder="1"/>
    <xf numFmtId="49" fontId="1" fillId="2" borderId="10" xfId="0" applyNumberFormat="1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5" xfId="0" applyFill="1" applyBorder="1"/>
    <xf numFmtId="0" fontId="0" fillId="0" borderId="1" xfId="0" applyFill="1" applyBorder="1"/>
    <xf numFmtId="0" fontId="0" fillId="0" borderId="2" xfId="0" applyFill="1" applyBorder="1"/>
    <xf numFmtId="49" fontId="1" fillId="3" borderId="8" xfId="0" applyNumberFormat="1" applyFont="1" applyFill="1" applyBorder="1"/>
    <xf numFmtId="0" fontId="1" fillId="3" borderId="14" xfId="0" applyFont="1" applyFill="1" applyBorder="1"/>
    <xf numFmtId="0" fontId="1" fillId="2" borderId="1" xfId="0" applyFont="1" applyFill="1" applyBorder="1"/>
    <xf numFmtId="0" fontId="0" fillId="2" borderId="1" xfId="0" applyFill="1" applyBorder="1"/>
    <xf numFmtId="0" fontId="0" fillId="2" borderId="3" xfId="0" applyFill="1" applyBorder="1"/>
    <xf numFmtId="49" fontId="1" fillId="2" borderId="3" xfId="0" applyNumberFormat="1" applyFont="1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/>
    <xf numFmtId="49" fontId="0" fillId="2" borderId="15" xfId="0" applyNumberFormat="1" applyFill="1" applyBorder="1"/>
    <xf numFmtId="0" fontId="0" fillId="2" borderId="15" xfId="0" applyFill="1" applyBorder="1" applyAlignment="1">
      <alignment vertical="center" wrapText="1"/>
    </xf>
    <xf numFmtId="0" fontId="0" fillId="2" borderId="15" xfId="0" applyFill="1" applyBorder="1"/>
    <xf numFmtId="0" fontId="1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2" borderId="24" xfId="0" applyFill="1" applyBorder="1"/>
    <xf numFmtId="0" fontId="0" fillId="2" borderId="23" xfId="0" applyFill="1" applyBorder="1"/>
    <xf numFmtId="0" fontId="1" fillId="2" borderId="23" xfId="0" applyFont="1" applyFill="1" applyBorder="1"/>
    <xf numFmtId="0" fontId="0" fillId="2" borderId="21" xfId="0" applyFill="1" applyBorder="1"/>
    <xf numFmtId="0" fontId="1" fillId="3" borderId="4" xfId="0" applyFont="1" applyFill="1" applyBorder="1"/>
    <xf numFmtId="0" fontId="1" fillId="2" borderId="15" xfId="0" applyFont="1" applyFill="1" applyBorder="1"/>
    <xf numFmtId="0" fontId="1" fillId="0" borderId="4" xfId="0" applyFont="1" applyBorder="1" applyAlignment="1">
      <alignment horizontal="center"/>
    </xf>
    <xf numFmtId="49" fontId="0" fillId="0" borderId="0" xfId="0" applyNumberFormat="1" applyBorder="1"/>
    <xf numFmtId="0" fontId="0" fillId="0" borderId="0" xfId="0" applyBorder="1"/>
    <xf numFmtId="0" fontId="1" fillId="0" borderId="0" xfId="0" applyFont="1"/>
    <xf numFmtId="0" fontId="1" fillId="0" borderId="0" xfId="0" applyFont="1" applyAlignment="1"/>
    <xf numFmtId="49" fontId="1" fillId="0" borderId="0" xfId="0" applyNumberFormat="1" applyFon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9" fontId="1" fillId="0" borderId="3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49" fontId="0" fillId="4" borderId="1" xfId="0" applyNumberFormat="1" applyFill="1" applyBorder="1"/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/>
    <xf numFmtId="49" fontId="0" fillId="5" borderId="1" xfId="0" applyNumberFormat="1" applyFill="1" applyBorder="1"/>
    <xf numFmtId="49" fontId="0" fillId="6" borderId="1" xfId="0" applyNumberFormat="1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/>
    <xf numFmtId="0" fontId="0" fillId="2" borderId="1" xfId="0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vertical="center" wrapText="1"/>
    </xf>
    <xf numFmtId="49" fontId="1" fillId="0" borderId="1" xfId="0" applyNumberFormat="1" applyFont="1" applyBorder="1"/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49" fontId="1" fillId="6" borderId="8" xfId="0" applyNumberFormat="1" applyFont="1" applyFill="1" applyBorder="1"/>
    <xf numFmtId="0" fontId="1" fillId="6" borderId="14" xfId="0" applyFont="1" applyFill="1" applyBorder="1"/>
    <xf numFmtId="0" fontId="1" fillId="6" borderId="4" xfId="0" applyFont="1" applyFill="1" applyBorder="1"/>
    <xf numFmtId="0" fontId="1" fillId="6" borderId="8" xfId="0" applyFont="1" applyFill="1" applyBorder="1"/>
    <xf numFmtId="49" fontId="0" fillId="6" borderId="8" xfId="0" applyNumberFormat="1" applyFill="1" applyBorder="1"/>
    <xf numFmtId="0" fontId="0" fillId="6" borderId="14" xfId="0" applyFill="1" applyBorder="1"/>
    <xf numFmtId="0" fontId="0" fillId="6" borderId="9" xfId="0" applyFill="1" applyBorder="1"/>
    <xf numFmtId="49" fontId="1" fillId="2" borderId="1" xfId="0" applyNumberFormat="1" applyFont="1" applyFill="1" applyBorder="1"/>
    <xf numFmtId="0" fontId="1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/>
    <xf numFmtId="49" fontId="0" fillId="7" borderId="1" xfId="0" applyNumberFormat="1" applyFill="1" applyBorder="1"/>
    <xf numFmtId="0" fontId="0" fillId="7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2" borderId="2" xfId="0" applyNumberFormat="1" applyFill="1" applyBorder="1" applyAlignment="1">
      <alignment horizontal="left"/>
    </xf>
    <xf numFmtId="0" fontId="0" fillId="2" borderId="2" xfId="0" applyFill="1" applyBorder="1"/>
    <xf numFmtId="0" fontId="0" fillId="6" borderId="10" xfId="0" applyFill="1" applyBorder="1"/>
    <xf numFmtId="0" fontId="0" fillId="7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/>
    </xf>
    <xf numFmtId="49" fontId="0" fillId="0" borderId="0" xfId="0" applyNumberFormat="1" applyAlignment="1"/>
    <xf numFmtId="49" fontId="0" fillId="0" borderId="1" xfId="0" applyNumberFormat="1" applyBorder="1" applyAlignment="1"/>
    <xf numFmtId="49" fontId="1" fillId="2" borderId="1" xfId="0" applyNumberFormat="1" applyFont="1" applyFill="1" applyBorder="1" applyAlignment="1">
      <alignment vertical="center" wrapText="1"/>
    </xf>
    <xf numFmtId="49" fontId="0" fillId="0" borderId="2" xfId="0" applyNumberFormat="1" applyBorder="1" applyAlignment="1"/>
    <xf numFmtId="49" fontId="0" fillId="6" borderId="8" xfId="0" applyNumberFormat="1" applyFill="1" applyBorder="1" applyAlignment="1"/>
    <xf numFmtId="49" fontId="0" fillId="0" borderId="1" xfId="0" applyNumberFormat="1" applyFill="1" applyBorder="1" applyAlignment="1">
      <alignment horizontal="left"/>
    </xf>
    <xf numFmtId="49" fontId="0" fillId="0" borderId="2" xfId="0" applyNumberFormat="1" applyFill="1" applyBorder="1" applyAlignment="1">
      <alignment horizontal="left"/>
    </xf>
    <xf numFmtId="0" fontId="0" fillId="0" borderId="2" xfId="0" applyFill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/>
    <xf numFmtId="0" fontId="1" fillId="8" borderId="1" xfId="0" applyFont="1" applyFill="1" applyBorder="1"/>
    <xf numFmtId="49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vertical="center" wrapText="1"/>
    </xf>
    <xf numFmtId="0" fontId="0" fillId="6" borderId="8" xfId="0" applyFill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vertical="center" wrapText="1"/>
    </xf>
    <xf numFmtId="0" fontId="1" fillId="0" borderId="2" xfId="0" applyFont="1" applyFill="1" applyBorder="1"/>
    <xf numFmtId="49" fontId="0" fillId="0" borderId="0" xfId="0" applyNumberFormat="1"/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1" fillId="6" borderId="14" xfId="0" applyFont="1" applyFill="1" applyBorder="1" applyAlignment="1">
      <alignment vertical="center" wrapText="1"/>
    </xf>
    <xf numFmtId="49" fontId="1" fillId="6" borderId="1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49" fontId="2" fillId="0" borderId="1" xfId="0" applyNumberFormat="1" applyFont="1" applyBorder="1" applyAlignment="1">
      <alignment horizontal="left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1" fillId="0" borderId="0" xfId="0" applyNumberFormat="1" applyFont="1" applyAlignment="1"/>
    <xf numFmtId="2" fontId="0" fillId="6" borderId="1" xfId="0" applyNumberFormat="1" applyFill="1" applyBorder="1" applyAlignment="1">
      <alignment vertical="center" wrapText="1"/>
    </xf>
    <xf numFmtId="0" fontId="0" fillId="0" borderId="0" xfId="0" applyAlignment="1">
      <alignment vertical="center"/>
    </xf>
    <xf numFmtId="2" fontId="0" fillId="0" borderId="1" xfId="0" applyNumberFormat="1" applyBorder="1" applyAlignment="1">
      <alignment vertical="center" wrapText="1"/>
    </xf>
    <xf numFmtId="2" fontId="0" fillId="6" borderId="1" xfId="0" applyNumberFormat="1" applyFill="1" applyBorder="1" applyAlignment="1">
      <alignment horizontal="left" vertical="center" wrapText="1"/>
    </xf>
    <xf numFmtId="2" fontId="0" fillId="6" borderId="1" xfId="0" applyNumberFormat="1" applyFill="1" applyBorder="1" applyAlignment="1">
      <alignment horizontal="center"/>
    </xf>
    <xf numFmtId="0" fontId="11" fillId="9" borderId="0" xfId="0" applyFont="1" applyFill="1" applyBorder="1" applyAlignment="1">
      <alignment horizontal="center" vertical="center" wrapText="1"/>
    </xf>
    <xf numFmtId="0" fontId="10" fillId="9" borderId="31" xfId="0" applyFont="1" applyFill="1" applyBorder="1" applyAlignment="1">
      <alignment wrapText="1"/>
    </xf>
    <xf numFmtId="0" fontId="11" fillId="10" borderId="32" xfId="0" applyFont="1" applyFill="1" applyBorder="1" applyAlignment="1">
      <alignment wrapText="1"/>
    </xf>
    <xf numFmtId="0" fontId="11" fillId="11" borderId="32" xfId="0" applyFont="1" applyFill="1" applyBorder="1" applyAlignment="1">
      <alignment wrapText="1"/>
    </xf>
    <xf numFmtId="0" fontId="0" fillId="12" borderId="1" xfId="0" applyFill="1" applyBorder="1" applyAlignment="1">
      <alignment wrapText="1"/>
    </xf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8" xfId="0" applyBorder="1"/>
    <xf numFmtId="0" fontId="0" fillId="0" borderId="14" xfId="0" applyBorder="1"/>
    <xf numFmtId="0" fontId="0" fillId="0" borderId="4" xfId="0" applyBorder="1"/>
    <xf numFmtId="0" fontId="1" fillId="0" borderId="14" xfId="0" applyFont="1" applyBorder="1"/>
    <xf numFmtId="0" fontId="0" fillId="0" borderId="33" xfId="0" applyBorder="1" applyAlignment="1">
      <alignment horizontal="center" vertical="center" wrapText="1"/>
    </xf>
    <xf numFmtId="49" fontId="1" fillId="7" borderId="34" xfId="0" applyNumberFormat="1" applyFont="1" applyFill="1" applyBorder="1" applyAlignment="1">
      <alignment horizontal="left" vertical="center" wrapText="1"/>
    </xf>
    <xf numFmtId="0" fontId="3" fillId="7" borderId="34" xfId="0" applyFont="1" applyFill="1" applyBorder="1" applyAlignment="1">
      <alignment horizontal="left" vertical="center" wrapText="1"/>
    </xf>
    <xf numFmtId="0" fontId="3" fillId="7" borderId="34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1" fillId="7" borderId="36" xfId="0" applyFont="1" applyFill="1" applyBorder="1" applyAlignment="1">
      <alignment horizontal="center" vertical="center" wrapText="1"/>
    </xf>
    <xf numFmtId="0" fontId="0" fillId="0" borderId="33" xfId="0" applyBorder="1"/>
    <xf numFmtId="0" fontId="1" fillId="7" borderId="40" xfId="0" applyFont="1" applyFill="1" applyBorder="1" applyAlignment="1">
      <alignment horizontal="left" vertical="center" wrapText="1"/>
    </xf>
    <xf numFmtId="0" fontId="3" fillId="7" borderId="40" xfId="0" applyFont="1" applyFill="1" applyBorder="1" applyAlignment="1">
      <alignment horizontal="left" vertical="center" wrapText="1"/>
    </xf>
    <xf numFmtId="0" fontId="3" fillId="7" borderId="40" xfId="0" applyFont="1" applyFill="1" applyBorder="1" applyAlignment="1">
      <alignment horizontal="center" vertical="center" wrapText="1"/>
    </xf>
    <xf numFmtId="0" fontId="1" fillId="7" borderId="40" xfId="0" applyFont="1" applyFill="1" applyBorder="1" applyAlignment="1">
      <alignment horizontal="center" vertical="center" wrapText="1"/>
    </xf>
    <xf numFmtId="0" fontId="1" fillId="7" borderId="41" xfId="0" applyFont="1" applyFill="1" applyBorder="1" applyAlignment="1">
      <alignment horizontal="center" vertical="center" wrapText="1"/>
    </xf>
    <xf numFmtId="0" fontId="1" fillId="7" borderId="42" xfId="0" applyFont="1" applyFill="1" applyBorder="1" applyAlignment="1">
      <alignment horizontal="center" vertical="center" wrapText="1"/>
    </xf>
    <xf numFmtId="49" fontId="1" fillId="7" borderId="40" xfId="0" applyNumberFormat="1" applyFont="1" applyFill="1" applyBorder="1" applyAlignment="1">
      <alignment horizontal="left" vertical="center" wrapText="1"/>
    </xf>
    <xf numFmtId="0" fontId="0" fillId="7" borderId="40" xfId="0" applyFill="1" applyBorder="1" applyAlignment="1">
      <alignment horizontal="center" vertical="center" wrapText="1"/>
    </xf>
    <xf numFmtId="49" fontId="1" fillId="7" borderId="43" xfId="0" applyNumberFormat="1" applyFont="1" applyFill="1" applyBorder="1" applyAlignment="1">
      <alignment horizontal="left" vertical="center" wrapText="1"/>
    </xf>
    <xf numFmtId="0" fontId="3" fillId="7" borderId="43" xfId="0" applyFont="1" applyFill="1" applyBorder="1" applyAlignment="1">
      <alignment horizontal="left" vertical="center" wrapText="1"/>
    </xf>
    <xf numFmtId="0" fontId="3" fillId="7" borderId="43" xfId="0" applyFont="1" applyFill="1" applyBorder="1" applyAlignment="1">
      <alignment horizontal="center" vertical="center" wrapText="1"/>
    </xf>
    <xf numFmtId="0" fontId="1" fillId="7" borderId="43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 wrapText="1"/>
    </xf>
    <xf numFmtId="49" fontId="0" fillId="0" borderId="37" xfId="0" applyNumberForma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/>
    </xf>
    <xf numFmtId="0" fontId="0" fillId="0" borderId="39" xfId="0" applyBorder="1"/>
    <xf numFmtId="0" fontId="2" fillId="7" borderId="34" xfId="0" applyFont="1" applyFill="1" applyBorder="1" applyAlignment="1">
      <alignment horizontal="left" vertical="center" wrapText="1"/>
    </xf>
    <xf numFmtId="0" fontId="0" fillId="7" borderId="34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49" fontId="1" fillId="0" borderId="45" xfId="0" applyNumberFormat="1" applyFont="1" applyBorder="1"/>
    <xf numFmtId="0" fontId="0" fillId="0" borderId="15" xfId="0" applyBorder="1" applyAlignment="1">
      <alignment vertical="center" wrapText="1"/>
    </xf>
    <xf numFmtId="0" fontId="1" fillId="0" borderId="15" xfId="0" applyFont="1" applyFill="1" applyBorder="1"/>
    <xf numFmtId="0" fontId="0" fillId="0" borderId="1" xfId="0" applyBorder="1" applyAlignment="1">
      <alignment horizontal="center" wrapText="1"/>
    </xf>
    <xf numFmtId="49" fontId="1" fillId="2" borderId="8" xfId="0" applyNumberFormat="1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10" fontId="1" fillId="0" borderId="1" xfId="0" applyNumberFormat="1" applyFont="1" applyFill="1" applyBorder="1"/>
    <xf numFmtId="49" fontId="1" fillId="2" borderId="10" xfId="0" applyNumberFormat="1" applyFont="1" applyFill="1" applyBorder="1"/>
    <xf numFmtId="0" fontId="1" fillId="2" borderId="16" xfId="0" applyFont="1" applyFill="1" applyBorder="1" applyAlignment="1">
      <alignment horizontal="center"/>
    </xf>
    <xf numFmtId="0" fontId="1" fillId="7" borderId="30" xfId="0" applyFont="1" applyFill="1" applyBorder="1"/>
    <xf numFmtId="49" fontId="1" fillId="7" borderId="2" xfId="0" applyNumberFormat="1" applyFont="1" applyFill="1" applyBorder="1" applyAlignment="1">
      <alignment vertical="center" wrapText="1"/>
    </xf>
    <xf numFmtId="49" fontId="0" fillId="7" borderId="34" xfId="0" applyNumberFormat="1" applyFill="1" applyBorder="1" applyAlignment="1">
      <alignment vertical="center" wrapText="1"/>
    </xf>
    <xf numFmtId="49" fontId="0" fillId="0" borderId="37" xfId="0" applyNumberFormat="1" applyBorder="1" applyAlignment="1">
      <alignment vertical="center" wrapText="1"/>
    </xf>
    <xf numFmtId="49" fontId="1" fillId="7" borderId="40" xfId="0" applyNumberFormat="1" applyFont="1" applyFill="1" applyBorder="1" applyAlignment="1">
      <alignment vertical="center" wrapText="1"/>
    </xf>
    <xf numFmtId="0" fontId="1" fillId="7" borderId="42" xfId="0" applyFont="1" applyFill="1" applyBorder="1"/>
    <xf numFmtId="49" fontId="1" fillId="7" borderId="15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1" fillId="6" borderId="8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0" borderId="8" xfId="0" applyNumberFormat="1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0" fontId="1" fillId="0" borderId="14" xfId="0" applyFont="1" applyFill="1" applyBorder="1"/>
    <xf numFmtId="0" fontId="1" fillId="0" borderId="4" xfId="0" applyFont="1" applyFill="1" applyBorder="1"/>
    <xf numFmtId="49" fontId="0" fillId="0" borderId="8" xfId="0" applyNumberFormat="1" applyFill="1" applyBorder="1"/>
    <xf numFmtId="0" fontId="0" fillId="0" borderId="14" xfId="0" applyFill="1" applyBorder="1"/>
    <xf numFmtId="0" fontId="0" fillId="0" borderId="4" xfId="0" applyFill="1" applyBorder="1"/>
    <xf numFmtId="0" fontId="0" fillId="0" borderId="34" xfId="0" applyBorder="1"/>
    <xf numFmtId="0" fontId="1" fillId="0" borderId="34" xfId="0" applyFont="1" applyBorder="1"/>
    <xf numFmtId="0" fontId="0" fillId="0" borderId="34" xfId="0" applyBorder="1" applyAlignment="1">
      <alignment horizontal="center"/>
    </xf>
    <xf numFmtId="10" fontId="0" fillId="0" borderId="34" xfId="0" applyNumberFormat="1" applyBorder="1"/>
    <xf numFmtId="0" fontId="0" fillId="0" borderId="3" xfId="0" applyFill="1" applyBorder="1" applyAlignment="1">
      <alignment horizontal="center" vertical="center" wrapText="1"/>
    </xf>
    <xf numFmtId="49" fontId="0" fillId="0" borderId="2" xfId="0" applyNumberFormat="1" applyFill="1" applyBorder="1"/>
    <xf numFmtId="0" fontId="2" fillId="0" borderId="2" xfId="0" applyFont="1" applyFill="1" applyBorder="1" applyAlignment="1">
      <alignment horizontal="left" vertical="center" wrapText="1"/>
    </xf>
    <xf numFmtId="49" fontId="0" fillId="0" borderId="3" xfId="0" applyNumberFormat="1" applyFill="1" applyBorder="1"/>
    <xf numFmtId="0" fontId="2" fillId="0" borderId="3" xfId="0" applyFont="1" applyFill="1" applyBorder="1" applyAlignment="1">
      <alignment horizontal="left" vertical="center" wrapText="1"/>
    </xf>
    <xf numFmtId="49" fontId="1" fillId="7" borderId="40" xfId="0" applyNumberFormat="1" applyFont="1" applyFill="1" applyBorder="1"/>
    <xf numFmtId="0" fontId="3" fillId="7" borderId="15" xfId="0" applyFont="1" applyFill="1" applyBorder="1" applyAlignment="1">
      <alignment horizontal="left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49" fontId="1" fillId="7" borderId="34" xfId="0" applyNumberFormat="1" applyFont="1" applyFill="1" applyBorder="1"/>
    <xf numFmtId="0" fontId="1" fillId="7" borderId="34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7" borderId="40" xfId="0" applyFont="1" applyFill="1" applyBorder="1" applyAlignment="1">
      <alignment horizontal="center"/>
    </xf>
    <xf numFmtId="0" fontId="1" fillId="7" borderId="42" xfId="0" applyFont="1" applyFill="1" applyBorder="1" applyAlignment="1">
      <alignment horizontal="center"/>
    </xf>
    <xf numFmtId="49" fontId="1" fillId="7" borderId="15" xfId="0" applyNumberFormat="1" applyFont="1" applyFill="1" applyBorder="1"/>
    <xf numFmtId="0" fontId="1" fillId="7" borderId="15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3" fillId="7" borderId="40" xfId="0" applyFont="1" applyFill="1" applyBorder="1"/>
    <xf numFmtId="0" fontId="3" fillId="7" borderId="40" xfId="0" applyFont="1" applyFill="1" applyBorder="1" applyAlignment="1">
      <alignment vertical="center" wrapText="1"/>
    </xf>
    <xf numFmtId="0" fontId="3" fillId="7" borderId="15" xfId="0" applyFont="1" applyFill="1" applyBorder="1" applyAlignment="1">
      <alignment vertical="center" wrapText="1"/>
    </xf>
    <xf numFmtId="49" fontId="1" fillId="7" borderId="15" xfId="0" applyNumberFormat="1" applyFont="1" applyFill="1" applyBorder="1" applyAlignment="1">
      <alignment horizontal="center" vertical="center" wrapText="1"/>
    </xf>
    <xf numFmtId="49" fontId="1" fillId="7" borderId="34" xfId="0" applyNumberFormat="1" applyFont="1" applyFill="1" applyBorder="1" applyAlignment="1">
      <alignment vertical="center" wrapText="1"/>
    </xf>
    <xf numFmtId="0" fontId="3" fillId="7" borderId="34" xfId="0" applyFont="1" applyFill="1" applyBorder="1" applyAlignment="1">
      <alignment vertical="center" wrapText="1"/>
    </xf>
    <xf numFmtId="0" fontId="1" fillId="7" borderId="34" xfId="0" applyFont="1" applyFill="1" applyBorder="1"/>
    <xf numFmtId="0" fontId="1" fillId="7" borderId="36" xfId="0" applyFont="1" applyFill="1" applyBorder="1"/>
    <xf numFmtId="0" fontId="1" fillId="7" borderId="40" xfId="0" applyFont="1" applyFill="1" applyBorder="1"/>
    <xf numFmtId="49" fontId="1" fillId="7" borderId="40" xfId="0" applyNumberFormat="1" applyFont="1" applyFill="1" applyBorder="1" applyAlignment="1">
      <alignment vertical="center"/>
    </xf>
    <xf numFmtId="49" fontId="3" fillId="7" borderId="40" xfId="0" applyNumberFormat="1" applyFont="1" applyFill="1" applyBorder="1" applyAlignment="1">
      <alignment vertical="center" wrapText="1"/>
    </xf>
    <xf numFmtId="0" fontId="1" fillId="7" borderId="40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15" xfId="0" applyFont="1" applyFill="1" applyBorder="1"/>
    <xf numFmtId="0" fontId="1" fillId="7" borderId="19" xfId="0" applyFont="1" applyFill="1" applyBorder="1"/>
    <xf numFmtId="0" fontId="1" fillId="7" borderId="34" xfId="0" applyFont="1" applyFill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 applyAlignment="1">
      <alignment horizontal="center"/>
    </xf>
    <xf numFmtId="10" fontId="0" fillId="0" borderId="0" xfId="0" applyNumberFormat="1" applyBorder="1"/>
    <xf numFmtId="0" fontId="0" fillId="0" borderId="33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3" fillId="7" borderId="1" xfId="0" applyNumberFormat="1" applyFont="1" applyFill="1" applyBorder="1" applyAlignment="1">
      <alignment horizontal="left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0" fontId="1" fillId="7" borderId="47" xfId="0" applyFont="1" applyFill="1" applyBorder="1"/>
    <xf numFmtId="0" fontId="1" fillId="7" borderId="46" xfId="0" applyFont="1" applyFill="1" applyBorder="1"/>
    <xf numFmtId="0" fontId="1" fillId="7" borderId="48" xfId="0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0" fillId="0" borderId="12" xfId="0" applyBorder="1"/>
    <xf numFmtId="10" fontId="0" fillId="0" borderId="49" xfId="0" applyNumberFormat="1" applyBorder="1"/>
    <xf numFmtId="0" fontId="0" fillId="0" borderId="5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52" xfId="0" applyBorder="1" applyAlignment="1">
      <alignment horizontal="center" vertical="center" wrapText="1"/>
    </xf>
    <xf numFmtId="0" fontId="3" fillId="7" borderId="42" xfId="0" applyFont="1" applyFill="1" applyBorder="1" applyAlignment="1">
      <alignment horizontal="left" vertical="center" wrapText="1"/>
    </xf>
    <xf numFmtId="49" fontId="1" fillId="7" borderId="19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" fillId="7" borderId="54" xfId="0" applyFont="1" applyFill="1" applyBorder="1"/>
    <xf numFmtId="0" fontId="1" fillId="7" borderId="55" xfId="0" applyFont="1" applyFill="1" applyBorder="1"/>
    <xf numFmtId="0" fontId="1" fillId="7" borderId="57" xfId="0" applyFont="1" applyFill="1" applyBorder="1"/>
    <xf numFmtId="0" fontId="1" fillId="7" borderId="56" xfId="0" applyFont="1" applyFill="1" applyBorder="1"/>
    <xf numFmtId="10" fontId="0" fillId="0" borderId="35" xfId="0" applyNumberFormat="1" applyBorder="1"/>
    <xf numFmtId="10" fontId="0" fillId="0" borderId="36" xfId="0" applyNumberFormat="1" applyBorder="1"/>
    <xf numFmtId="0" fontId="1" fillId="3" borderId="12" xfId="0" applyFont="1" applyFill="1" applyBorder="1"/>
    <xf numFmtId="0" fontId="0" fillId="0" borderId="53" xfId="0" applyBorder="1"/>
    <xf numFmtId="0" fontId="1" fillId="6" borderId="9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13" borderId="1" xfId="0" applyFont="1" applyFill="1" applyBorder="1"/>
    <xf numFmtId="0" fontId="1" fillId="13" borderId="1" xfId="0" applyFont="1" applyFill="1" applyBorder="1" applyAlignment="1">
      <alignment horizontal="center"/>
    </xf>
    <xf numFmtId="0" fontId="0" fillId="13" borderId="1" xfId="0" applyFill="1" applyBorder="1"/>
    <xf numFmtId="0" fontId="0" fillId="13" borderId="24" xfId="0" applyFill="1" applyBorder="1"/>
    <xf numFmtId="0" fontId="1" fillId="0" borderId="1" xfId="0" applyFont="1" applyBorder="1" applyAlignment="1">
      <alignment wrapText="1"/>
    </xf>
    <xf numFmtId="0" fontId="0" fillId="0" borderId="2" xfId="0" applyFill="1" applyBorder="1" applyAlignment="1">
      <alignment wrapText="1"/>
    </xf>
    <xf numFmtId="49" fontId="1" fillId="0" borderId="2" xfId="0" applyNumberFormat="1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Fill="1" applyBorder="1" applyAlignment="1">
      <alignment wrapText="1"/>
    </xf>
    <xf numFmtId="0" fontId="1" fillId="0" borderId="2" xfId="0" applyFont="1" applyBorder="1" applyAlignment="1">
      <alignment horizontal="center"/>
    </xf>
    <xf numFmtId="49" fontId="0" fillId="0" borderId="1" xfId="0" applyNumberFormat="1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vertical="center" wrapText="1"/>
    </xf>
    <xf numFmtId="49" fontId="0" fillId="0" borderId="1" xfId="0" applyNumberFormat="1" applyFill="1" applyBorder="1"/>
    <xf numFmtId="0" fontId="0" fillId="0" borderId="1" xfId="0" applyFill="1" applyBorder="1" applyAlignment="1">
      <alignment wrapText="1"/>
    </xf>
    <xf numFmtId="49" fontId="1" fillId="0" borderId="1" xfId="0" applyNumberFormat="1" applyFont="1" applyFill="1" applyBorder="1"/>
    <xf numFmtId="49" fontId="0" fillId="13" borderId="1" xfId="0" applyNumberFormat="1" applyFill="1" applyBorder="1"/>
    <xf numFmtId="0" fontId="0" fillId="13" borderId="1" xfId="0" applyFill="1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" fillId="14" borderId="1" xfId="0" applyFont="1" applyFill="1" applyBorder="1"/>
    <xf numFmtId="0" fontId="1" fillId="14" borderId="1" xfId="0" applyFont="1" applyFill="1" applyBorder="1" applyAlignment="1">
      <alignment horizontal="center"/>
    </xf>
    <xf numFmtId="0" fontId="0" fillId="14" borderId="1" xfId="0" applyFill="1" applyBorder="1"/>
    <xf numFmtId="0" fontId="0" fillId="14" borderId="24" xfId="0" applyFill="1" applyBorder="1"/>
    <xf numFmtId="49" fontId="12" fillId="2" borderId="1" xfId="0" applyNumberFormat="1" applyFont="1" applyFill="1" applyBorder="1"/>
    <xf numFmtId="0" fontId="12" fillId="2" borderId="1" xfId="0" applyFont="1" applyFill="1" applyBorder="1" applyAlignment="1">
      <alignment wrapText="1"/>
    </xf>
    <xf numFmtId="49" fontId="0" fillId="0" borderId="1" xfId="0" applyNumberFormat="1" applyFont="1" applyBorder="1"/>
    <xf numFmtId="0" fontId="0" fillId="0" borderId="1" xfId="0" applyFont="1" applyBorder="1"/>
    <xf numFmtId="2" fontId="0" fillId="0" borderId="1" xfId="0" applyNumberFormat="1" applyBorder="1"/>
    <xf numFmtId="2" fontId="0" fillId="0" borderId="24" xfId="0" applyNumberFormat="1" applyBorder="1"/>
    <xf numFmtId="2" fontId="0" fillId="0" borderId="2" xfId="0" applyNumberFormat="1" applyBorder="1"/>
    <xf numFmtId="2" fontId="0" fillId="0" borderId="25" xfId="0" applyNumberFormat="1" applyBorder="1"/>
    <xf numFmtId="49" fontId="0" fillId="0" borderId="2" xfId="0" applyNumberFormat="1" applyFont="1" applyBorder="1"/>
    <xf numFmtId="0" fontId="0" fillId="0" borderId="2" xfId="0" applyBorder="1" applyAlignment="1">
      <alignment wrapText="1"/>
    </xf>
    <xf numFmtId="49" fontId="0" fillId="7" borderId="10" xfId="0" applyNumberFormat="1" applyFont="1" applyFill="1" applyBorder="1"/>
    <xf numFmtId="0" fontId="1" fillId="7" borderId="14" xfId="0" applyFont="1" applyFill="1" applyBorder="1" applyAlignment="1">
      <alignment horizontal="center" wrapText="1"/>
    </xf>
    <xf numFmtId="0" fontId="1" fillId="7" borderId="14" xfId="0" applyFont="1" applyFill="1" applyBorder="1" applyAlignment="1">
      <alignment horizontal="center"/>
    </xf>
    <xf numFmtId="2" fontId="1" fillId="7" borderId="14" xfId="0" applyNumberFormat="1" applyFont="1" applyFill="1" applyBorder="1"/>
    <xf numFmtId="49" fontId="0" fillId="0" borderId="15" xfId="0" applyNumberFormat="1" applyFont="1" applyBorder="1"/>
    <xf numFmtId="0" fontId="0" fillId="0" borderId="15" xfId="0" applyBorder="1" applyAlignment="1">
      <alignment horizontal="center" wrapText="1"/>
    </xf>
    <xf numFmtId="10" fontId="0" fillId="0" borderId="15" xfId="0" applyNumberFormat="1" applyBorder="1" applyAlignment="1">
      <alignment horizontal="center"/>
    </xf>
    <xf numFmtId="10" fontId="0" fillId="0" borderId="15" xfId="0" applyNumberFormat="1" applyBorder="1"/>
    <xf numFmtId="49" fontId="1" fillId="7" borderId="8" xfId="0" applyNumberFormat="1" applyFont="1" applyFill="1" applyBorder="1"/>
    <xf numFmtId="0" fontId="0" fillId="0" borderId="15" xfId="0" applyBorder="1" applyAlignment="1">
      <alignment horizontal="center"/>
    </xf>
    <xf numFmtId="2" fontId="0" fillId="0" borderId="15" xfId="0" applyNumberFormat="1" applyBorder="1"/>
    <xf numFmtId="49" fontId="12" fillId="4" borderId="8" xfId="0" applyNumberFormat="1" applyFont="1" applyFill="1" applyBorder="1"/>
    <xf numFmtId="0" fontId="12" fillId="4" borderId="14" xfId="0" applyFont="1" applyFill="1" applyBorder="1" applyAlignment="1">
      <alignment wrapText="1"/>
    </xf>
    <xf numFmtId="0" fontId="0" fillId="4" borderId="14" xfId="0" applyFill="1" applyBorder="1" applyAlignment="1">
      <alignment horizontal="center"/>
    </xf>
    <xf numFmtId="0" fontId="0" fillId="4" borderId="14" xfId="0" applyFill="1" applyBorder="1"/>
    <xf numFmtId="49" fontId="0" fillId="0" borderId="3" xfId="0" applyNumberFormat="1" applyFont="1" applyBorder="1"/>
    <xf numFmtId="0" fontId="0" fillId="0" borderId="3" xfId="0" applyFont="1" applyBorder="1"/>
    <xf numFmtId="0" fontId="1" fillId="7" borderId="14" xfId="0" applyFont="1" applyFill="1" applyBorder="1" applyAlignment="1">
      <alignment wrapText="1"/>
    </xf>
    <xf numFmtId="0" fontId="1" fillId="7" borderId="14" xfId="0" applyFont="1" applyFill="1" applyBorder="1"/>
    <xf numFmtId="49" fontId="1" fillId="0" borderId="15" xfId="0" applyNumberFormat="1" applyFont="1" applyBorder="1"/>
    <xf numFmtId="10" fontId="1" fillId="0" borderId="15" xfId="0" applyNumberFormat="1" applyFont="1" applyBorder="1"/>
    <xf numFmtId="0" fontId="1" fillId="0" borderId="15" xfId="0" applyFont="1" applyBorder="1"/>
    <xf numFmtId="49" fontId="1" fillId="14" borderId="8" xfId="0" applyNumberFormat="1" applyFont="1" applyFill="1" applyBorder="1"/>
    <xf numFmtId="0" fontId="1" fillId="14" borderId="14" xfId="0" applyFont="1" applyFill="1" applyBorder="1"/>
    <xf numFmtId="0" fontId="0" fillId="14" borderId="14" xfId="0" applyFill="1" applyBorder="1" applyAlignment="1">
      <alignment horizontal="center"/>
    </xf>
    <xf numFmtId="0" fontId="0" fillId="14" borderId="14" xfId="0" applyFill="1" applyBorder="1"/>
    <xf numFmtId="49" fontId="12" fillId="2" borderId="3" xfId="0" applyNumberFormat="1" applyFont="1" applyFill="1" applyBorder="1"/>
    <xf numFmtId="0" fontId="12" fillId="2" borderId="3" xfId="0" applyFont="1" applyFill="1" applyBorder="1" applyAlignment="1">
      <alignment wrapText="1"/>
    </xf>
    <xf numFmtId="0" fontId="0" fillId="2" borderId="3" xfId="0" applyFill="1" applyBorder="1" applyAlignment="1">
      <alignment horizontal="center"/>
    </xf>
    <xf numFmtId="49" fontId="0" fillId="7" borderId="58" xfId="0" applyNumberFormat="1" applyFont="1" applyFill="1" applyBorder="1"/>
    <xf numFmtId="0" fontId="1" fillId="7" borderId="51" xfId="0" applyFont="1" applyFill="1" applyBorder="1" applyAlignment="1">
      <alignment wrapText="1"/>
    </xf>
    <xf numFmtId="0" fontId="1" fillId="7" borderId="51" xfId="0" applyFont="1" applyFill="1" applyBorder="1" applyAlignment="1">
      <alignment horizontal="center"/>
    </xf>
    <xf numFmtId="2" fontId="1" fillId="7" borderId="51" xfId="0" applyNumberFormat="1" applyFont="1" applyFill="1" applyBorder="1"/>
    <xf numFmtId="10" fontId="1" fillId="0" borderId="15" xfId="0" applyNumberFormat="1" applyFont="1" applyFill="1" applyBorder="1"/>
    <xf numFmtId="0" fontId="1" fillId="7" borderId="22" xfId="0" applyFont="1" applyFill="1" applyBorder="1" applyAlignment="1">
      <alignment horizontal="center"/>
    </xf>
    <xf numFmtId="2" fontId="1" fillId="7" borderId="8" xfId="0" applyNumberFormat="1" applyFont="1" applyFill="1" applyBorder="1"/>
    <xf numFmtId="49" fontId="1" fillId="0" borderId="17" xfId="0" applyNumberFormat="1" applyFont="1" applyBorder="1"/>
    <xf numFmtId="0" fontId="0" fillId="0" borderId="18" xfId="0" applyBorder="1" applyAlignment="1">
      <alignment horizontal="center" wrapText="1"/>
    </xf>
    <xf numFmtId="10" fontId="0" fillId="0" borderId="18" xfId="0" applyNumberFormat="1" applyBorder="1" applyAlignment="1">
      <alignment horizontal="center"/>
    </xf>
    <xf numFmtId="10" fontId="1" fillId="0" borderId="18" xfId="0" applyNumberFormat="1" applyFont="1" applyFill="1" applyBorder="1"/>
    <xf numFmtId="49" fontId="1" fillId="0" borderId="58" xfId="0" applyNumberFormat="1" applyFont="1" applyBorder="1"/>
    <xf numFmtId="0" fontId="0" fillId="0" borderId="51" xfId="0" applyBorder="1" applyAlignment="1">
      <alignment horizontal="center" wrapText="1"/>
    </xf>
    <xf numFmtId="0" fontId="0" fillId="0" borderId="51" xfId="0" applyBorder="1" applyAlignment="1">
      <alignment horizontal="center"/>
    </xf>
    <xf numFmtId="0" fontId="1" fillId="0" borderId="51" xfId="0" applyFont="1" applyFill="1" applyBorder="1"/>
    <xf numFmtId="0" fontId="6" fillId="2" borderId="20" xfId="0" applyFont="1" applyFill="1" applyBorder="1" applyAlignment="1">
      <alignment horizontal="center" vertical="center" wrapText="1"/>
    </xf>
    <xf numFmtId="0" fontId="1" fillId="7" borderId="59" xfId="0" applyFont="1" applyFill="1" applyBorder="1" applyAlignment="1">
      <alignment horizontal="center" vertical="center" wrapText="1"/>
    </xf>
    <xf numFmtId="0" fontId="1" fillId="7" borderId="60" xfId="0" applyFont="1" applyFill="1" applyBorder="1" applyAlignment="1">
      <alignment horizontal="center" vertical="center" wrapText="1"/>
    </xf>
    <xf numFmtId="0" fontId="0" fillId="0" borderId="61" xfId="0" applyBorder="1"/>
    <xf numFmtId="0" fontId="0" fillId="0" borderId="62" xfId="0" applyBorder="1"/>
    <xf numFmtId="2" fontId="0" fillId="0" borderId="37" xfId="0" applyNumberFormat="1" applyBorder="1" applyAlignment="1">
      <alignment horizontal="center" vertical="center" wrapText="1"/>
    </xf>
    <xf numFmtId="2" fontId="0" fillId="0" borderId="38" xfId="0" applyNumberForma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1" fillId="7" borderId="64" xfId="0" applyFont="1" applyFill="1" applyBorder="1" applyAlignment="1">
      <alignment horizontal="center" vertical="center" wrapText="1"/>
    </xf>
    <xf numFmtId="0" fontId="1" fillId="7" borderId="64" xfId="0" applyFont="1" applyFill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5" xfId="0" applyBorder="1" applyAlignment="1">
      <alignment horizontal="center"/>
    </xf>
    <xf numFmtId="2" fontId="0" fillId="0" borderId="39" xfId="0" applyNumberFormat="1" applyBorder="1" applyAlignment="1">
      <alignment horizontal="center" vertical="center" wrapText="1"/>
    </xf>
    <xf numFmtId="2" fontId="0" fillId="0" borderId="63" xfId="0" applyNumberFormat="1" applyBorder="1" applyAlignment="1">
      <alignment horizontal="center" vertical="center" wrapText="1"/>
    </xf>
    <xf numFmtId="0" fontId="0" fillId="0" borderId="63" xfId="0" applyBorder="1"/>
    <xf numFmtId="0" fontId="1" fillId="7" borderId="60" xfId="0" applyFont="1" applyFill="1" applyBorder="1"/>
    <xf numFmtId="0" fontId="3" fillId="7" borderId="60" xfId="0" applyFont="1" applyFill="1" applyBorder="1" applyAlignment="1">
      <alignment horizontal="left" vertical="center" wrapText="1"/>
    </xf>
    <xf numFmtId="0" fontId="0" fillId="0" borderId="61" xfId="0" applyFill="1" applyBorder="1" applyAlignment="1">
      <alignment horizontal="center"/>
    </xf>
    <xf numFmtId="0" fontId="0" fillId="0" borderId="62" xfId="0" applyFill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1" fillId="7" borderId="62" xfId="0" applyFont="1" applyFill="1" applyBorder="1"/>
    <xf numFmtId="0" fontId="3" fillId="7" borderId="7" xfId="0" applyFont="1" applyFill="1" applyBorder="1" applyAlignment="1">
      <alignment horizontal="center" vertical="center" wrapText="1"/>
    </xf>
    <xf numFmtId="0" fontId="1" fillId="7" borderId="59" xfId="0" applyFont="1" applyFill="1" applyBorder="1" applyAlignment="1">
      <alignment horizontal="center"/>
    </xf>
    <xf numFmtId="0" fontId="1" fillId="7" borderId="60" xfId="0" applyFont="1" applyFill="1" applyBorder="1" applyAlignment="1">
      <alignment horizontal="center"/>
    </xf>
    <xf numFmtId="0" fontId="1" fillId="7" borderId="61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49" fontId="1" fillId="7" borderId="0" xfId="0" applyNumberFormat="1" applyFont="1" applyFill="1" applyBorder="1" applyAlignment="1">
      <alignment horizontal="center" vertical="center" wrapText="1"/>
    </xf>
    <xf numFmtId="0" fontId="1" fillId="7" borderId="59" xfId="0" applyFont="1" applyFill="1" applyBorder="1"/>
    <xf numFmtId="0" fontId="1" fillId="7" borderId="29" xfId="0" applyFont="1" applyFill="1" applyBorder="1"/>
    <xf numFmtId="0" fontId="1" fillId="7" borderId="6" xfId="0" applyFont="1" applyFill="1" applyBorder="1"/>
    <xf numFmtId="2" fontId="0" fillId="0" borderId="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2" fontId="0" fillId="0" borderId="3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33" xfId="0" applyNumberFormat="1" applyBorder="1" applyAlignment="1">
      <alignment horizontal="center" vertical="center" wrapText="1"/>
    </xf>
    <xf numFmtId="2" fontId="0" fillId="0" borderId="66" xfId="0" applyNumberFormat="1" applyBorder="1" applyAlignment="1">
      <alignment horizontal="center" vertical="center" wrapText="1"/>
    </xf>
    <xf numFmtId="2" fontId="0" fillId="0" borderId="61" xfId="0" applyNumberFormat="1" applyBorder="1" applyAlignment="1">
      <alignment horizontal="center" vertical="center" wrapText="1"/>
    </xf>
    <xf numFmtId="2" fontId="0" fillId="0" borderId="67" xfId="0" applyNumberFormat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left" vertical="center" wrapText="1"/>
    </xf>
    <xf numFmtId="2" fontId="1" fillId="7" borderId="1" xfId="0" applyNumberFormat="1" applyFont="1" applyFill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 wrapText="1"/>
    </xf>
    <xf numFmtId="165" fontId="0" fillId="0" borderId="1" xfId="0" applyNumberForma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0" fontId="0" fillId="0" borderId="1" xfId="0" applyNumberFormat="1" applyFill="1" applyBorder="1" applyAlignment="1">
      <alignment horizontal="center"/>
    </xf>
    <xf numFmtId="10" fontId="0" fillId="0" borderId="1" xfId="0" applyNumberFormat="1" applyFill="1" applyBorder="1" applyAlignment="1">
      <alignment vertical="center" wrapText="1"/>
    </xf>
    <xf numFmtId="2" fontId="0" fillId="0" borderId="1" xfId="0" applyNumberFormat="1" applyFill="1" applyBorder="1" applyAlignment="1">
      <alignment horizontal="right" vertical="center" wrapText="1"/>
    </xf>
    <xf numFmtId="49" fontId="1" fillId="7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49" fontId="0" fillId="0" borderId="0" xfId="0" applyNumberFormat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0" fillId="7" borderId="36" xfId="0" applyFill="1" applyBorder="1" applyAlignment="1">
      <alignment horizontal="center" vertical="center" wrapText="1"/>
    </xf>
    <xf numFmtId="0" fontId="0" fillId="7" borderId="59" xfId="0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/>
    </xf>
    <xf numFmtId="49" fontId="1" fillId="7" borderId="69" xfId="0" applyNumberFormat="1" applyFont="1" applyFill="1" applyBorder="1" applyAlignment="1">
      <alignment horizontal="left"/>
    </xf>
    <xf numFmtId="0" fontId="1" fillId="7" borderId="5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left"/>
    </xf>
    <xf numFmtId="10" fontId="0" fillId="0" borderId="1" xfId="0" applyNumberFormat="1" applyBorder="1"/>
    <xf numFmtId="49" fontId="1" fillId="2" borderId="58" xfId="0" applyNumberFormat="1" applyFont="1" applyFill="1" applyBorder="1" applyAlignment="1">
      <alignment horizontal="left"/>
    </xf>
    <xf numFmtId="0" fontId="1" fillId="2" borderId="51" xfId="0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vertical="center" wrapText="1"/>
    </xf>
    <xf numFmtId="2" fontId="1" fillId="0" borderId="1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vertical="center" wrapText="1"/>
    </xf>
    <xf numFmtId="0" fontId="0" fillId="6" borderId="14" xfId="0" applyFill="1" applyBorder="1" applyAlignment="1">
      <alignment vertical="center" wrapText="1"/>
    </xf>
    <xf numFmtId="164" fontId="0" fillId="6" borderId="14" xfId="0" applyNumberFormat="1" applyFill="1" applyBorder="1"/>
    <xf numFmtId="2" fontId="1" fillId="0" borderId="1" xfId="0" applyNumberFormat="1" applyFont="1" applyFill="1" applyBorder="1"/>
    <xf numFmtId="0" fontId="13" fillId="0" borderId="0" xfId="0" applyFont="1"/>
    <xf numFmtId="49" fontId="9" fillId="0" borderId="0" xfId="0" applyNumberFormat="1" applyFont="1" applyBorder="1"/>
    <xf numFmtId="0" fontId="9" fillId="0" borderId="0" xfId="0" applyFont="1" applyBorder="1"/>
    <xf numFmtId="0" fontId="14" fillId="0" borderId="0" xfId="0" applyFont="1"/>
    <xf numFmtId="0" fontId="14" fillId="0" borderId="0" xfId="0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3" fillId="0" borderId="0" xfId="0" applyFont="1" applyFill="1" applyBorder="1"/>
    <xf numFmtId="49" fontId="14" fillId="0" borderId="0" xfId="0" applyNumberFormat="1" applyFont="1" applyBorder="1"/>
    <xf numFmtId="0" fontId="1" fillId="0" borderId="20" xfId="0" applyFont="1" applyBorder="1" applyAlignment="1">
      <alignment horizontal="center"/>
    </xf>
    <xf numFmtId="2" fontId="0" fillId="2" borderId="1" xfId="0" applyNumberFormat="1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 wrapText="1"/>
    </xf>
    <xf numFmtId="165" fontId="0" fillId="2" borderId="1" xfId="0" applyNumberFormat="1" applyFill="1" applyBorder="1" applyAlignment="1">
      <alignment vertical="center" wrapText="1"/>
    </xf>
    <xf numFmtId="10" fontId="0" fillId="2" borderId="1" xfId="0" applyNumberFormat="1" applyFill="1" applyBorder="1" applyAlignment="1">
      <alignment vertical="center" wrapText="1"/>
    </xf>
    <xf numFmtId="2" fontId="0" fillId="2" borderId="1" xfId="0" applyNumberFormat="1" applyFill="1" applyBorder="1" applyAlignment="1">
      <alignment horizontal="right" vertical="center" wrapText="1"/>
    </xf>
    <xf numFmtId="0" fontId="1" fillId="5" borderId="4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center" wrapText="1"/>
    </xf>
    <xf numFmtId="164" fontId="0" fillId="5" borderId="1" xfId="0" applyNumberFormat="1" applyFill="1" applyBorder="1" applyAlignment="1">
      <alignment vertical="center" wrapText="1"/>
    </xf>
    <xf numFmtId="165" fontId="0" fillId="5" borderId="1" xfId="0" applyNumberFormat="1" applyFill="1" applyBorder="1" applyAlignment="1">
      <alignment vertical="center" wrapText="1"/>
    </xf>
    <xf numFmtId="10" fontId="0" fillId="5" borderId="1" xfId="0" applyNumberFormat="1" applyFill="1" applyBorder="1" applyAlignment="1">
      <alignment vertical="center" wrapText="1"/>
    </xf>
    <xf numFmtId="2" fontId="0" fillId="5" borderId="1" xfId="0" applyNumberFormat="1" applyFill="1" applyBorder="1" applyAlignment="1">
      <alignment horizontal="right" vertical="center" wrapText="1"/>
    </xf>
    <xf numFmtId="0" fontId="9" fillId="7" borderId="40" xfId="0" applyFont="1" applyFill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6" borderId="58" xfId="0" applyFont="1" applyFill="1" applyBorder="1"/>
    <xf numFmtId="0" fontId="1" fillId="6" borderId="51" xfId="0" applyFont="1" applyFill="1" applyBorder="1"/>
    <xf numFmtId="0" fontId="1" fillId="6" borderId="5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0" fillId="0" borderId="1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2" borderId="5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9" fontId="1" fillId="2" borderId="68" xfId="0" applyNumberFormat="1" applyFont="1" applyFill="1" applyBorder="1" applyAlignment="1">
      <alignment horizontal="left"/>
    </xf>
    <xf numFmtId="0" fontId="1" fillId="2" borderId="52" xfId="0" applyFont="1" applyFill="1" applyBorder="1" applyAlignment="1">
      <alignment horizontal="center" vertical="center" wrapText="1"/>
    </xf>
    <xf numFmtId="0" fontId="3" fillId="2" borderId="71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 wrapText="1"/>
    </xf>
    <xf numFmtId="2" fontId="0" fillId="0" borderId="33" xfId="0" applyNumberFormat="1" applyBorder="1"/>
    <xf numFmtId="0" fontId="1" fillId="0" borderId="5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2" fontId="1" fillId="7" borderId="3" xfId="0" applyNumberFormat="1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3" fillId="7" borderId="3" xfId="0" applyNumberFormat="1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0" borderId="14" xfId="0" applyFill="1" applyBorder="1" applyAlignment="1">
      <alignment horizontal="center" vertical="center" wrapText="1"/>
    </xf>
    <xf numFmtId="2" fontId="0" fillId="0" borderId="39" xfId="0" applyNumberFormat="1" applyBorder="1"/>
    <xf numFmtId="2" fontId="1" fillId="7" borderId="42" xfId="0" applyNumberFormat="1" applyFont="1" applyFill="1" applyBorder="1"/>
    <xf numFmtId="2" fontId="0" fillId="0" borderId="33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>
      <alignment vertical="center" wrapText="1"/>
    </xf>
    <xf numFmtId="2" fontId="1" fillId="5" borderId="3" xfId="0" applyNumberFormat="1" applyFont="1" applyFill="1" applyBorder="1" applyAlignment="1">
      <alignment vertical="center" wrapText="1"/>
    </xf>
    <xf numFmtId="0" fontId="0" fillId="5" borderId="9" xfId="0" applyFill="1" applyBorder="1" applyAlignment="1">
      <alignment horizontal="center" vertical="center" wrapText="1"/>
    </xf>
    <xf numFmtId="0" fontId="6" fillId="0" borderId="1" xfId="0" applyFont="1" applyBorder="1"/>
    <xf numFmtId="0" fontId="17" fillId="0" borderId="1" xfId="0" applyFont="1" applyBorder="1"/>
    <xf numFmtId="0" fontId="18" fillId="0" borderId="1" xfId="0" applyFont="1" applyBorder="1"/>
    <xf numFmtId="0" fontId="0" fillId="0" borderId="0" xfId="0" applyFill="1" applyBorder="1" applyAlignment="1">
      <alignment wrapText="1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4" xfId="0" applyBorder="1" applyAlignment="1">
      <alignment horizontal="center"/>
    </xf>
    <xf numFmtId="49" fontId="0" fillId="0" borderId="1" xfId="0" applyNumberFormat="1" applyBorder="1" applyAlignment="1">
      <alignment horizontal="right"/>
    </xf>
    <xf numFmtId="0" fontId="0" fillId="17" borderId="1" xfId="0" applyFill="1" applyBorder="1"/>
    <xf numFmtId="49" fontId="0" fillId="0" borderId="1" xfId="0" applyNumberFormat="1" applyFill="1" applyBorder="1" applyAlignment="1">
      <alignment horizontal="right"/>
    </xf>
    <xf numFmtId="49" fontId="0" fillId="18" borderId="1" xfId="0" applyNumberFormat="1" applyFill="1" applyBorder="1" applyAlignment="1">
      <alignment horizontal="right"/>
    </xf>
    <xf numFmtId="0" fontId="0" fillId="18" borderId="1" xfId="0" applyFill="1" applyBorder="1"/>
    <xf numFmtId="0" fontId="0" fillId="17" borderId="1" xfId="0" applyFill="1" applyBorder="1" applyAlignment="1">
      <alignment horizontal="left"/>
    </xf>
    <xf numFmtId="2" fontId="1" fillId="0" borderId="1" xfId="0" applyNumberFormat="1" applyFont="1" applyBorder="1"/>
    <xf numFmtId="1" fontId="1" fillId="6" borderId="14" xfId="0" applyNumberFormat="1" applyFont="1" applyFill="1" applyBorder="1"/>
    <xf numFmtId="2" fontId="1" fillId="2" borderId="1" xfId="0" applyNumberFormat="1" applyFont="1" applyFill="1" applyBorder="1"/>
    <xf numFmtId="2" fontId="0" fillId="6" borderId="14" xfId="0" applyNumberFormat="1" applyFill="1" applyBorder="1"/>
    <xf numFmtId="2" fontId="0" fillId="2" borderId="1" xfId="0" applyNumberFormat="1" applyFill="1" applyBorder="1"/>
    <xf numFmtId="2" fontId="1" fillId="8" borderId="1" xfId="0" applyNumberFormat="1" applyFont="1" applyFill="1" applyBorder="1"/>
    <xf numFmtId="2" fontId="1" fillId="6" borderId="14" xfId="0" applyNumberFormat="1" applyFont="1" applyFill="1" applyBorder="1"/>
    <xf numFmtId="164" fontId="0" fillId="0" borderId="3" xfId="0" applyNumberFormat="1" applyBorder="1" applyAlignment="1">
      <alignment horizontal="center" vertical="center" wrapText="1"/>
    </xf>
    <xf numFmtId="164" fontId="1" fillId="7" borderId="43" xfId="0" applyNumberFormat="1" applyFont="1" applyFill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/>
    </xf>
    <xf numFmtId="2" fontId="1" fillId="0" borderId="14" xfId="0" applyNumberFormat="1" applyFont="1" applyFill="1" applyBorder="1"/>
    <xf numFmtId="2" fontId="0" fillId="0" borderId="14" xfId="0" applyNumberFormat="1" applyBorder="1"/>
    <xf numFmtId="0" fontId="0" fillId="19" borderId="1" xfId="0" applyFont="1" applyFill="1" applyBorder="1"/>
    <xf numFmtId="165" fontId="1" fillId="3" borderId="14" xfId="0" applyNumberFormat="1" applyFont="1" applyFill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164" fontId="0" fillId="2" borderId="1" xfId="0" applyNumberFormat="1" applyFill="1" applyBorder="1"/>
    <xf numFmtId="164" fontId="1" fillId="8" borderId="1" xfId="0" applyNumberFormat="1" applyFont="1" applyFill="1" applyBorder="1"/>
    <xf numFmtId="0" fontId="6" fillId="6" borderId="1" xfId="0" applyFont="1" applyFill="1" applyBorder="1"/>
    <xf numFmtId="0" fontId="17" fillId="6" borderId="1" xfId="0" applyFont="1" applyFill="1" applyBorder="1"/>
    <xf numFmtId="0" fontId="18" fillId="6" borderId="1" xfId="0" applyFont="1" applyFill="1" applyBorder="1"/>
    <xf numFmtId="0" fontId="0" fillId="6" borderId="1" xfId="0" applyFill="1" applyBorder="1" applyAlignment="1">
      <alignment wrapText="1"/>
    </xf>
    <xf numFmtId="0" fontId="6" fillId="19" borderId="1" xfId="0" applyFont="1" applyFill="1" applyBorder="1"/>
    <xf numFmtId="165" fontId="0" fillId="0" borderId="1" xfId="0" applyNumberFormat="1" applyBorder="1"/>
    <xf numFmtId="165" fontId="6" fillId="0" borderId="1" xfId="0" applyNumberFormat="1" applyFont="1" applyBorder="1"/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64" fontId="0" fillId="0" borderId="14" xfId="0" applyNumberFormat="1" applyBorder="1"/>
    <xf numFmtId="2" fontId="1" fillId="7" borderId="18" xfId="0" applyNumberFormat="1" applyFont="1" applyFill="1" applyBorder="1" applyAlignment="1">
      <alignment horizontal="center"/>
    </xf>
    <xf numFmtId="2" fontId="1" fillId="7" borderId="57" xfId="0" applyNumberFormat="1" applyFont="1" applyFill="1" applyBorder="1"/>
    <xf numFmtId="2" fontId="1" fillId="2" borderId="51" xfId="0" applyNumberFormat="1" applyFont="1" applyFill="1" applyBorder="1" applyAlignment="1">
      <alignment horizontal="center"/>
    </xf>
    <xf numFmtId="0" fontId="0" fillId="19" borderId="0" xfId="0" applyFill="1"/>
    <xf numFmtId="2" fontId="0" fillId="7" borderId="1" xfId="0" applyNumberFormat="1" applyFill="1" applyBorder="1"/>
    <xf numFmtId="2" fontId="0" fillId="0" borderId="1" xfId="0" applyNumberFormat="1" applyBorder="1" applyAlignment="1">
      <alignment horizontal="center" vertical="center" wrapText="1"/>
    </xf>
    <xf numFmtId="2" fontId="0" fillId="18" borderId="1" xfId="0" applyNumberFormat="1" applyFill="1" applyBorder="1"/>
    <xf numFmtId="2" fontId="0" fillId="17" borderId="1" xfId="0" applyNumberFormat="1" applyFill="1" applyBorder="1"/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/>
    <xf numFmtId="2" fontId="6" fillId="3" borderId="1" xfId="0" applyNumberFormat="1" applyFont="1" applyFill="1" applyBorder="1"/>
    <xf numFmtId="0" fontId="0" fillId="16" borderId="1" xfId="0" applyFill="1" applyBorder="1" applyAlignment="1">
      <alignment horizontal="left"/>
    </xf>
    <xf numFmtId="0" fontId="0" fillId="16" borderId="1" xfId="0" applyFill="1" applyBorder="1"/>
    <xf numFmtId="2" fontId="0" fillId="16" borderId="1" xfId="0" applyNumberFormat="1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/>
    <xf numFmtId="2" fontId="0" fillId="3" borderId="1" xfId="0" applyNumberFormat="1" applyFill="1" applyBorder="1"/>
    <xf numFmtId="2" fontId="1" fillId="7" borderId="15" xfId="0" applyNumberFormat="1" applyFont="1" applyFill="1" applyBorder="1"/>
    <xf numFmtId="2" fontId="1" fillId="7" borderId="40" xfId="0" applyNumberFormat="1" applyFont="1" applyFill="1" applyBorder="1"/>
    <xf numFmtId="165" fontId="0" fillId="3" borderId="1" xfId="0" applyNumberFormat="1" applyFill="1" applyBorder="1"/>
    <xf numFmtId="49" fontId="12" fillId="4" borderId="58" xfId="0" applyNumberFormat="1" applyFont="1" applyFill="1" applyBorder="1"/>
    <xf numFmtId="0" fontId="12" fillId="4" borderId="51" xfId="0" applyFont="1" applyFill="1" applyBorder="1" applyAlignment="1">
      <alignment wrapText="1"/>
    </xf>
    <xf numFmtId="0" fontId="1" fillId="4" borderId="51" xfId="0" applyFont="1" applyFill="1" applyBorder="1" applyAlignment="1">
      <alignment horizontal="center"/>
    </xf>
    <xf numFmtId="0" fontId="1" fillId="4" borderId="51" xfId="0" applyFont="1" applyFill="1" applyBorder="1"/>
    <xf numFmtId="49" fontId="1" fillId="0" borderId="73" xfId="0" applyNumberFormat="1" applyFont="1" applyBorder="1"/>
    <xf numFmtId="0" fontId="0" fillId="0" borderId="73" xfId="0" applyBorder="1" applyAlignment="1">
      <alignment horizontal="center" wrapText="1"/>
    </xf>
    <xf numFmtId="0" fontId="0" fillId="0" borderId="73" xfId="0" applyBorder="1" applyAlignment="1">
      <alignment horizontal="center"/>
    </xf>
    <xf numFmtId="2" fontId="1" fillId="0" borderId="73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0" fillId="0" borderId="72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70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16" borderId="10" xfId="0" applyFont="1" applyFill="1" applyBorder="1" applyAlignment="1">
      <alignment horizontal="center"/>
    </xf>
    <xf numFmtId="0" fontId="1" fillId="16" borderId="20" xfId="0" applyFont="1" applyFill="1" applyBorder="1" applyAlignment="1">
      <alignment horizontal="center"/>
    </xf>
    <xf numFmtId="0" fontId="1" fillId="16" borderId="12" xfId="0" applyFont="1" applyFill="1" applyBorder="1" applyAlignment="1">
      <alignment horizont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1" fillId="15" borderId="10" xfId="0" applyFont="1" applyFill="1" applyBorder="1" applyAlignment="1">
      <alignment horizontal="center"/>
    </xf>
    <xf numFmtId="0" fontId="1" fillId="15" borderId="20" xfId="0" applyFont="1" applyFill="1" applyBorder="1" applyAlignment="1">
      <alignment horizontal="center"/>
    </xf>
    <xf numFmtId="0" fontId="1" fillId="15" borderId="12" xfId="0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7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L28"/>
  <sheetViews>
    <sheetView workbookViewId="0">
      <selection activeCell="J6" sqref="J6"/>
    </sheetView>
  </sheetViews>
  <sheetFormatPr defaultRowHeight="15" x14ac:dyDescent="0.25"/>
  <cols>
    <col min="1" max="1" width="7.7109375" customWidth="1"/>
    <col min="2" max="2" width="27.7109375" customWidth="1"/>
    <col min="4" max="4" width="11.42578125" hidden="1" customWidth="1"/>
    <col min="5" max="5" width="11.5703125" hidden="1" customWidth="1"/>
    <col min="6" max="6" width="10.42578125" customWidth="1"/>
    <col min="7" max="7" width="10.5703125" customWidth="1"/>
    <col min="8" max="8" width="11" customWidth="1"/>
  </cols>
  <sheetData>
    <row r="2" spans="1:12" x14ac:dyDescent="0.25">
      <c r="B2" s="81" t="s">
        <v>568</v>
      </c>
    </row>
    <row r="4" spans="1:12" ht="26.25" customHeight="1" x14ac:dyDescent="0.25">
      <c r="A4" s="641" t="s">
        <v>524</v>
      </c>
      <c r="B4" s="641" t="s">
        <v>525</v>
      </c>
      <c r="C4" s="644" t="s">
        <v>571</v>
      </c>
      <c r="D4" s="641" t="s">
        <v>569</v>
      </c>
      <c r="E4" s="641"/>
      <c r="F4" s="642" t="s">
        <v>702</v>
      </c>
      <c r="G4" s="643"/>
      <c r="H4" s="641" t="s">
        <v>573</v>
      </c>
      <c r="I4" s="641">
        <v>2018</v>
      </c>
      <c r="J4" s="641">
        <v>2019</v>
      </c>
    </row>
    <row r="5" spans="1:12" x14ac:dyDescent="0.25">
      <c r="A5" s="641"/>
      <c r="B5" s="641"/>
      <c r="C5" s="644"/>
      <c r="D5" s="1" t="s">
        <v>6</v>
      </c>
      <c r="E5" s="1" t="s">
        <v>570</v>
      </c>
      <c r="F5" s="1" t="s">
        <v>6</v>
      </c>
      <c r="G5" s="1" t="s">
        <v>9</v>
      </c>
      <c r="H5" s="641"/>
      <c r="I5" s="641"/>
      <c r="J5" s="641"/>
    </row>
    <row r="6" spans="1:12" x14ac:dyDescent="0.25">
      <c r="A6" s="134">
        <v>1</v>
      </c>
      <c r="B6" s="134">
        <v>2</v>
      </c>
      <c r="C6" s="134">
        <v>3</v>
      </c>
      <c r="D6" s="134">
        <v>4</v>
      </c>
      <c r="E6" s="134">
        <v>5</v>
      </c>
      <c r="F6" s="134">
        <v>4</v>
      </c>
      <c r="G6" s="134">
        <v>5</v>
      </c>
      <c r="H6" s="134">
        <v>6</v>
      </c>
      <c r="I6" s="162">
        <v>7</v>
      </c>
      <c r="J6" s="162">
        <v>8</v>
      </c>
    </row>
    <row r="7" spans="1:12" x14ac:dyDescent="0.25">
      <c r="A7" s="583">
        <v>1</v>
      </c>
      <c r="B7" s="579" t="s">
        <v>574</v>
      </c>
      <c r="C7" s="579"/>
      <c r="D7" s="579"/>
      <c r="E7" s="579"/>
      <c r="F7" s="620">
        <f>F8+F22+F23+F24</f>
        <v>7720.6905622000013</v>
      </c>
      <c r="G7" s="620">
        <f t="shared" ref="G7:J7" si="0">G8+G22+G23+G24</f>
        <v>11438.0877322</v>
      </c>
      <c r="H7" s="620">
        <f t="shared" si="0"/>
        <v>11895.929048</v>
      </c>
      <c r="I7" s="620">
        <f t="shared" si="0"/>
        <v>10356.233569919999</v>
      </c>
      <c r="J7" s="620">
        <f t="shared" si="0"/>
        <v>10492.7989127168</v>
      </c>
    </row>
    <row r="8" spans="1:12" x14ac:dyDescent="0.25">
      <c r="A8" s="581" t="s">
        <v>11</v>
      </c>
      <c r="B8" s="582" t="s">
        <v>575</v>
      </c>
      <c r="C8" s="582" t="s">
        <v>394</v>
      </c>
      <c r="D8" s="582"/>
      <c r="E8" s="582"/>
      <c r="F8" s="619">
        <f>F9+F10+F11+F13+F14+F15</f>
        <v>2249.8313910000002</v>
      </c>
      <c r="G8" s="619">
        <f t="shared" ref="G8:J8" si="1">G9+G10+G11+G13+G14+G15</f>
        <v>6257.6313909999999</v>
      </c>
      <c r="H8" s="619">
        <f t="shared" si="1"/>
        <v>5423.59692</v>
      </c>
      <c r="I8" s="619">
        <f t="shared" si="1"/>
        <v>5497.8927967999998</v>
      </c>
      <c r="J8" s="619">
        <f t="shared" si="1"/>
        <v>5575.8045086719994</v>
      </c>
    </row>
    <row r="9" spans="1:12" ht="45" x14ac:dyDescent="0.25">
      <c r="A9" s="578" t="s">
        <v>465</v>
      </c>
      <c r="B9" s="45" t="s">
        <v>576</v>
      </c>
      <c r="C9" s="1" t="s">
        <v>394</v>
      </c>
      <c r="D9" s="1"/>
      <c r="E9" s="1"/>
      <c r="F9" s="379">
        <f>'расшифровки ВС'!F44</f>
        <v>52.5</v>
      </c>
      <c r="G9" s="379">
        <f>'расшифровки ВС'!G44</f>
        <v>968.3</v>
      </c>
      <c r="H9" s="379">
        <f>'расшифровки ВС'!H44</f>
        <v>959.19999999999993</v>
      </c>
      <c r="I9" s="379">
        <f>'расшифровки ВС'!I44</f>
        <v>960.59999999999991</v>
      </c>
      <c r="J9" s="379">
        <f>'расшифровки ВС'!J44</f>
        <v>962.69999999999993</v>
      </c>
    </row>
    <row r="10" spans="1:12" ht="78.75" customHeight="1" x14ac:dyDescent="0.25">
      <c r="A10" s="578" t="s">
        <v>154</v>
      </c>
      <c r="B10" s="45" t="s">
        <v>577</v>
      </c>
      <c r="C10" s="1" t="s">
        <v>394</v>
      </c>
      <c r="D10" s="1"/>
      <c r="E10" s="1"/>
      <c r="F10" s="379">
        <v>0</v>
      </c>
      <c r="G10" s="379">
        <v>0</v>
      </c>
      <c r="H10" s="379">
        <v>0</v>
      </c>
      <c r="I10" s="379">
        <v>0</v>
      </c>
      <c r="J10" s="379">
        <v>0</v>
      </c>
      <c r="L10" s="616"/>
    </row>
    <row r="11" spans="1:12" ht="75" x14ac:dyDescent="0.25">
      <c r="A11" s="578" t="s">
        <v>158</v>
      </c>
      <c r="B11" s="45" t="s">
        <v>578</v>
      </c>
      <c r="C11" s="1" t="s">
        <v>394</v>
      </c>
      <c r="D11" s="1"/>
      <c r="E11" s="1"/>
      <c r="F11" s="379">
        <f>'Смета ВС'!F22</f>
        <v>2017.9313910000001</v>
      </c>
      <c r="G11" s="379">
        <f>'Смета ВС'!G22</f>
        <v>2017.9313910000001</v>
      </c>
      <c r="H11" s="379">
        <f>'Смета ВС'!H22</f>
        <v>1678.8769200000002</v>
      </c>
      <c r="I11" s="379">
        <f>'Смета ВС'!I22</f>
        <v>1746.0319968000001</v>
      </c>
      <c r="J11" s="379">
        <f>'Смета ВС'!J22</f>
        <v>1815.873276672</v>
      </c>
    </row>
    <row r="12" spans="1:12" ht="30" x14ac:dyDescent="0.25">
      <c r="A12" s="578" t="s">
        <v>579</v>
      </c>
      <c r="B12" s="45" t="s">
        <v>580</v>
      </c>
      <c r="C12" s="1" t="s">
        <v>394</v>
      </c>
      <c r="D12" s="1"/>
      <c r="E12" s="1"/>
      <c r="F12" s="379">
        <f>'Смета ВС'!F24</f>
        <v>468.06089099999997</v>
      </c>
      <c r="G12" s="379">
        <f>'Смета ВС'!G24</f>
        <v>468.06089099999997</v>
      </c>
      <c r="H12" s="379">
        <f>'Смета ВС'!H24</f>
        <v>389.41692</v>
      </c>
      <c r="I12" s="379">
        <f>'Смета ВС'!I24</f>
        <v>404.99359680000003</v>
      </c>
      <c r="J12" s="379">
        <f>'Смета ВС'!J24</f>
        <v>421.19334067199998</v>
      </c>
    </row>
    <row r="13" spans="1:12" ht="45" x14ac:dyDescent="0.25">
      <c r="A13" s="578" t="s">
        <v>581</v>
      </c>
      <c r="B13" s="45" t="s">
        <v>582</v>
      </c>
      <c r="C13" s="1" t="s">
        <v>394</v>
      </c>
      <c r="D13" s="1"/>
      <c r="E13" s="1"/>
      <c r="F13" s="1"/>
      <c r="G13" s="1"/>
      <c r="H13" s="1"/>
      <c r="I13" s="1"/>
      <c r="J13" s="1"/>
    </row>
    <row r="14" spans="1:12" x14ac:dyDescent="0.25">
      <c r="A14" s="578" t="s">
        <v>583</v>
      </c>
      <c r="B14" s="1" t="s">
        <v>584</v>
      </c>
      <c r="C14" s="1" t="s">
        <v>394</v>
      </c>
      <c r="D14" s="1"/>
      <c r="E14" s="1"/>
      <c r="F14" s="1">
        <f>'Смета ВС'!F26</f>
        <v>0</v>
      </c>
      <c r="G14" s="1">
        <f>'Смета ВС'!G26</f>
        <v>3092</v>
      </c>
      <c r="H14" s="1">
        <f>'Смета ВС'!H26</f>
        <v>2642</v>
      </c>
      <c r="I14" s="1">
        <f>'Смета ВС'!I26</f>
        <v>2642</v>
      </c>
      <c r="J14" s="1">
        <f>'Смета ВС'!J26</f>
        <v>2642</v>
      </c>
    </row>
    <row r="15" spans="1:12" ht="30" x14ac:dyDescent="0.25">
      <c r="A15" s="578" t="s">
        <v>585</v>
      </c>
      <c r="B15" s="45" t="s">
        <v>586</v>
      </c>
      <c r="C15" s="1" t="s">
        <v>394</v>
      </c>
      <c r="D15" s="1"/>
      <c r="E15" s="1"/>
      <c r="F15" s="1">
        <f>F16+F17+F18+F19+F20+F21</f>
        <v>179.4</v>
      </c>
      <c r="G15" s="1">
        <f t="shared" ref="G15:J15" si="2">G16+G17+G18+G19+G20+G21</f>
        <v>179.4</v>
      </c>
      <c r="H15" s="1">
        <f t="shared" si="2"/>
        <v>143.52000000000001</v>
      </c>
      <c r="I15" s="1">
        <f t="shared" si="2"/>
        <v>149.26080000000002</v>
      </c>
      <c r="J15" s="1">
        <f t="shared" si="2"/>
        <v>155.23123200000003</v>
      </c>
    </row>
    <row r="16" spans="1:12" ht="30" x14ac:dyDescent="0.25">
      <c r="A16" s="578" t="s">
        <v>587</v>
      </c>
      <c r="B16" s="45" t="s">
        <v>588</v>
      </c>
      <c r="C16" s="1" t="s">
        <v>394</v>
      </c>
      <c r="D16" s="1"/>
      <c r="E16" s="1"/>
      <c r="F16" s="1"/>
      <c r="G16" s="1"/>
      <c r="H16" s="1"/>
      <c r="I16" s="1"/>
      <c r="J16" s="1"/>
    </row>
    <row r="17" spans="1:10" ht="60" x14ac:dyDescent="0.25">
      <c r="A17" s="578" t="s">
        <v>589</v>
      </c>
      <c r="B17" s="45" t="s">
        <v>590</v>
      </c>
      <c r="C17" s="1" t="s">
        <v>394</v>
      </c>
      <c r="D17" s="1"/>
      <c r="E17" s="1"/>
      <c r="F17" s="1"/>
      <c r="G17" s="1"/>
      <c r="H17" s="1"/>
      <c r="I17" s="1"/>
      <c r="J17" s="1"/>
    </row>
    <row r="18" spans="1:10" ht="61.5" customHeight="1" x14ac:dyDescent="0.25">
      <c r="A18" s="578" t="s">
        <v>591</v>
      </c>
      <c r="B18" s="45" t="s">
        <v>592</v>
      </c>
      <c r="C18" s="1" t="s">
        <v>394</v>
      </c>
      <c r="D18" s="1"/>
      <c r="E18" s="1"/>
      <c r="F18" s="1"/>
      <c r="G18" s="1"/>
      <c r="H18" s="1"/>
      <c r="I18" s="1"/>
      <c r="J18" s="1"/>
    </row>
    <row r="19" spans="1:10" ht="60" x14ac:dyDescent="0.25">
      <c r="A19" s="580" t="s">
        <v>593</v>
      </c>
      <c r="B19" s="365" t="s">
        <v>594</v>
      </c>
      <c r="C19" s="47" t="s">
        <v>394</v>
      </c>
      <c r="D19" s="1"/>
      <c r="E19" s="1"/>
      <c r="F19" s="1"/>
      <c r="G19" s="1"/>
      <c r="H19" s="1"/>
      <c r="I19" s="1"/>
      <c r="J19" s="1"/>
    </row>
    <row r="20" spans="1:10" ht="180" x14ac:dyDescent="0.25">
      <c r="A20" s="580" t="s">
        <v>595</v>
      </c>
      <c r="B20" s="365" t="s">
        <v>596</v>
      </c>
      <c r="C20" s="47" t="s">
        <v>394</v>
      </c>
      <c r="D20" s="1"/>
      <c r="E20" s="1"/>
      <c r="F20" s="1">
        <f>'Смета ВС'!F27</f>
        <v>179.4</v>
      </c>
      <c r="G20" s="1">
        <f>'Смета ВС'!G27</f>
        <v>179.4</v>
      </c>
      <c r="H20" s="1">
        <f>'Смета ВС'!H27</f>
        <v>143.52000000000001</v>
      </c>
      <c r="I20" s="379">
        <f>'Смета ВС'!I27</f>
        <v>149.26080000000002</v>
      </c>
      <c r="J20" s="379">
        <f>'Смета ВС'!J27</f>
        <v>155.23123200000003</v>
      </c>
    </row>
    <row r="21" spans="1:10" ht="45" x14ac:dyDescent="0.25">
      <c r="A21" s="580" t="s">
        <v>597</v>
      </c>
      <c r="B21" s="365" t="s">
        <v>697</v>
      </c>
      <c r="C21" s="47" t="s">
        <v>394</v>
      </c>
      <c r="D21" s="1"/>
      <c r="E21" s="1"/>
      <c r="F21" s="1"/>
      <c r="G21" s="1"/>
      <c r="H21" s="1"/>
      <c r="I21" s="1"/>
      <c r="J21" s="1"/>
    </row>
    <row r="22" spans="1:10" x14ac:dyDescent="0.25">
      <c r="A22" s="578" t="s">
        <v>19</v>
      </c>
      <c r="B22" s="1" t="s">
        <v>54</v>
      </c>
      <c r="C22" s="1" t="s">
        <v>394</v>
      </c>
      <c r="D22" s="1"/>
      <c r="E22" s="1"/>
      <c r="F22" s="379">
        <f>'Смета ВС'!F32</f>
        <v>2804.8237012</v>
      </c>
      <c r="G22" s="379">
        <f>'Смета ВС'!G32</f>
        <v>4006.4937012</v>
      </c>
      <c r="H22" s="379">
        <f>'Смета ВС'!H32</f>
        <v>5255.4972319999997</v>
      </c>
      <c r="I22" s="379">
        <f>'Смета ВС'!I32</f>
        <v>3596.9124812799996</v>
      </c>
      <c r="J22" s="379">
        <f>'Смета ВС'!J32</f>
        <v>3711.1889805312003</v>
      </c>
    </row>
    <row r="23" spans="1:10" x14ac:dyDescent="0.25">
      <c r="A23" s="578" t="s">
        <v>31</v>
      </c>
      <c r="B23" s="1" t="s">
        <v>65</v>
      </c>
      <c r="C23" s="1" t="s">
        <v>394</v>
      </c>
      <c r="D23" s="1"/>
      <c r="E23" s="1"/>
      <c r="F23" s="379">
        <f>'Смета ВС'!F38</f>
        <v>2666.0354700000003</v>
      </c>
      <c r="G23" s="379">
        <f>'Смета ВС'!G38</f>
        <v>1173.96264</v>
      </c>
      <c r="H23" s="379">
        <f>'Смета ВС'!H38</f>
        <v>1216.8348960000001</v>
      </c>
      <c r="I23" s="379">
        <f>'Смета ВС'!I38</f>
        <v>1261.4282918399999</v>
      </c>
      <c r="J23" s="379">
        <f>'Смета ВС'!J38</f>
        <v>1205.8054235136003</v>
      </c>
    </row>
    <row r="24" spans="1:10" ht="45" x14ac:dyDescent="0.25">
      <c r="A24" s="578" t="s">
        <v>267</v>
      </c>
      <c r="B24" s="365" t="s">
        <v>598</v>
      </c>
      <c r="C24" s="47" t="s">
        <v>394</v>
      </c>
      <c r="D24" s="1"/>
      <c r="E24" s="1"/>
      <c r="F24" s="1"/>
      <c r="G24" s="1"/>
      <c r="H24" s="1"/>
      <c r="I24" s="1"/>
      <c r="J24" s="1"/>
    </row>
    <row r="25" spans="1:10" ht="45" x14ac:dyDescent="0.25">
      <c r="A25" s="578" t="s">
        <v>36</v>
      </c>
      <c r="B25" s="365" t="s">
        <v>599</v>
      </c>
      <c r="C25" s="47" t="s">
        <v>394</v>
      </c>
      <c r="D25" s="1"/>
      <c r="E25" s="1"/>
      <c r="F25" s="1"/>
      <c r="G25" s="1"/>
      <c r="H25" s="1"/>
      <c r="I25" s="1"/>
      <c r="J25" s="1"/>
    </row>
    <row r="28" spans="1:10" x14ac:dyDescent="0.25">
      <c r="B28" t="s">
        <v>654</v>
      </c>
      <c r="F28" t="s">
        <v>564</v>
      </c>
    </row>
  </sheetData>
  <mergeCells count="8">
    <mergeCell ref="B4:B5"/>
    <mergeCell ref="A4:A5"/>
    <mergeCell ref="F4:G4"/>
    <mergeCell ref="I4:I5"/>
    <mergeCell ref="J4:J5"/>
    <mergeCell ref="H4:H5"/>
    <mergeCell ref="D4:E4"/>
    <mergeCell ref="C4:C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M54"/>
  <sheetViews>
    <sheetView topLeftCell="A13" workbookViewId="0">
      <selection activeCell="K15" sqref="K15"/>
    </sheetView>
  </sheetViews>
  <sheetFormatPr defaultRowHeight="15" x14ac:dyDescent="0.25"/>
  <cols>
    <col min="2" max="2" width="30.140625" customWidth="1"/>
  </cols>
  <sheetData>
    <row r="3" spans="1:12" x14ac:dyDescent="0.25">
      <c r="F3" s="659" t="s">
        <v>308</v>
      </c>
      <c r="G3" s="659"/>
      <c r="H3" s="659"/>
      <c r="I3" s="659"/>
    </row>
    <row r="4" spans="1:12" x14ac:dyDescent="0.25">
      <c r="F4" s="659" t="s">
        <v>179</v>
      </c>
      <c r="G4" s="659"/>
      <c r="H4" s="659"/>
      <c r="I4" s="659"/>
    </row>
    <row r="5" spans="1:12" x14ac:dyDescent="0.25">
      <c r="F5" s="82" t="s">
        <v>306</v>
      </c>
      <c r="G5" s="154"/>
      <c r="H5" s="154"/>
      <c r="I5" s="154"/>
    </row>
    <row r="6" spans="1:12" x14ac:dyDescent="0.25">
      <c r="F6" s="659" t="s">
        <v>180</v>
      </c>
      <c r="G6" s="659"/>
      <c r="H6" s="659"/>
      <c r="I6" s="659"/>
    </row>
    <row r="7" spans="1:12" x14ac:dyDescent="0.25">
      <c r="F7" s="154"/>
      <c r="G7" s="154"/>
      <c r="H7" s="154"/>
      <c r="I7" s="154"/>
    </row>
    <row r="8" spans="1:12" ht="15.75" thickBot="1" x14ac:dyDescent="0.3">
      <c r="A8" s="81" t="s">
        <v>309</v>
      </c>
    </row>
    <row r="9" spans="1:12" x14ac:dyDescent="0.25">
      <c r="A9" s="653" t="s">
        <v>0</v>
      </c>
      <c r="B9" s="653" t="s">
        <v>1</v>
      </c>
      <c r="C9" s="653" t="s">
        <v>2</v>
      </c>
      <c r="D9" s="677" t="s">
        <v>3</v>
      </c>
      <c r="E9" s="675"/>
      <c r="F9" s="650" t="s">
        <v>4</v>
      </c>
      <c r="G9" s="650"/>
      <c r="H9" s="653">
        <v>2017</v>
      </c>
      <c r="I9" s="653">
        <v>2018</v>
      </c>
      <c r="J9" s="653">
        <v>2019</v>
      </c>
      <c r="K9" s="653" t="s">
        <v>333</v>
      </c>
      <c r="L9" s="653" t="s">
        <v>334</v>
      </c>
    </row>
    <row r="10" spans="1:12" ht="15.75" customHeight="1" thickBot="1" x14ac:dyDescent="0.3">
      <c r="A10" s="654"/>
      <c r="B10" s="654"/>
      <c r="C10" s="654"/>
      <c r="D10" s="648"/>
      <c r="E10" s="676"/>
      <c r="F10" s="678"/>
      <c r="G10" s="678"/>
      <c r="H10" s="654"/>
      <c r="I10" s="654"/>
      <c r="J10" s="654"/>
      <c r="K10" s="654"/>
      <c r="L10" s="654"/>
    </row>
    <row r="11" spans="1:12" ht="15.75" thickBot="1" x14ac:dyDescent="0.3">
      <c r="A11" s="655"/>
      <c r="B11" s="655"/>
      <c r="C11" s="655"/>
      <c r="D11" s="62" t="s">
        <v>6</v>
      </c>
      <c r="E11" s="4" t="s">
        <v>7</v>
      </c>
      <c r="F11" s="4" t="s">
        <v>8</v>
      </c>
      <c r="G11" s="153" t="s">
        <v>9</v>
      </c>
      <c r="H11" s="655"/>
      <c r="I11" s="655"/>
      <c r="J11" s="655"/>
      <c r="K11" s="655"/>
      <c r="L11" s="655"/>
    </row>
    <row r="12" spans="1:12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4">
        <v>9</v>
      </c>
      <c r="J12" s="34">
        <v>9</v>
      </c>
      <c r="K12" s="34">
        <v>9</v>
      </c>
      <c r="L12" s="34">
        <v>9</v>
      </c>
    </row>
    <row r="13" spans="1:12" x14ac:dyDescent="0.25">
      <c r="A13" s="126">
        <v>1</v>
      </c>
      <c r="B13" s="1" t="s">
        <v>335</v>
      </c>
      <c r="C13" s="1"/>
      <c r="D13" s="1"/>
      <c r="E13" s="1"/>
      <c r="F13" s="1"/>
      <c r="G13" s="1"/>
      <c r="H13" s="497">
        <v>1.046</v>
      </c>
      <c r="I13" s="497">
        <v>1.0449999999999999</v>
      </c>
      <c r="J13" s="497">
        <v>1.0429999999999999</v>
      </c>
      <c r="K13" s="1"/>
      <c r="L13" s="1"/>
    </row>
    <row r="14" spans="1:12" ht="30" x14ac:dyDescent="0.25">
      <c r="A14" s="126" t="s">
        <v>53</v>
      </c>
      <c r="B14" s="84" t="s">
        <v>336</v>
      </c>
      <c r="C14" s="1"/>
      <c r="D14" s="1"/>
      <c r="E14" s="1"/>
      <c r="F14" s="1"/>
      <c r="G14" s="1"/>
      <c r="H14" s="497">
        <v>1.05</v>
      </c>
      <c r="I14" s="497">
        <v>1.0449999999999999</v>
      </c>
      <c r="J14" s="497">
        <v>1.0429999999999999</v>
      </c>
      <c r="K14" s="1"/>
      <c r="L14" s="1"/>
    </row>
    <row r="15" spans="1:12" ht="30" x14ac:dyDescent="0.25">
      <c r="A15" s="126" t="s">
        <v>64</v>
      </c>
      <c r="B15" s="84" t="s">
        <v>490</v>
      </c>
      <c r="C15" s="1"/>
      <c r="D15" s="1"/>
      <c r="E15" s="1"/>
      <c r="F15" s="1"/>
      <c r="G15" s="1"/>
      <c r="H15" s="497">
        <v>1.0840000000000001</v>
      </c>
      <c r="I15" s="497">
        <v>1.073</v>
      </c>
      <c r="J15" s="497">
        <v>1.0529999999999999</v>
      </c>
      <c r="K15" s="1"/>
      <c r="L15" s="1"/>
    </row>
    <row r="16" spans="1:12" x14ac:dyDescent="0.25">
      <c r="A16" s="126" t="s">
        <v>66</v>
      </c>
      <c r="B16" s="84" t="s">
        <v>337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3" x14ac:dyDescent="0.25">
      <c r="A17" s="126" t="s">
        <v>182</v>
      </c>
      <c r="B17" s="84" t="s">
        <v>183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3" x14ac:dyDescent="0.25">
      <c r="A18" s="145" t="s">
        <v>68</v>
      </c>
      <c r="B18" s="84" t="s">
        <v>338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30" x14ac:dyDescent="0.25">
      <c r="A19" s="26" t="s">
        <v>339</v>
      </c>
      <c r="B19" s="84" t="s">
        <v>192</v>
      </c>
      <c r="C19" s="84" t="s">
        <v>340</v>
      </c>
      <c r="D19" s="84"/>
      <c r="E19" s="84"/>
      <c r="F19" s="84"/>
      <c r="G19" s="84"/>
      <c r="H19" s="84"/>
      <c r="I19" s="84"/>
      <c r="J19" s="84"/>
      <c r="K19" s="84"/>
      <c r="L19" s="84"/>
      <c r="M19" s="182"/>
    </row>
    <row r="20" spans="1:13" ht="30" x14ac:dyDescent="0.25">
      <c r="A20" s="26" t="s">
        <v>341</v>
      </c>
      <c r="B20" s="84" t="s">
        <v>342</v>
      </c>
      <c r="C20" s="84" t="s">
        <v>340</v>
      </c>
      <c r="D20" s="84"/>
      <c r="E20" s="84"/>
      <c r="F20" s="84"/>
      <c r="G20" s="84"/>
      <c r="H20" s="84"/>
      <c r="I20" s="84"/>
      <c r="J20" s="84"/>
      <c r="K20" s="84"/>
      <c r="L20" s="84"/>
      <c r="M20" s="182"/>
    </row>
    <row r="21" spans="1:13" ht="30" x14ac:dyDescent="0.25">
      <c r="A21" s="26" t="s">
        <v>343</v>
      </c>
      <c r="B21" s="84" t="s">
        <v>348</v>
      </c>
      <c r="C21" s="84" t="s">
        <v>340</v>
      </c>
      <c r="D21" s="84"/>
      <c r="E21" s="84"/>
      <c r="F21" s="84"/>
      <c r="G21" s="84"/>
      <c r="H21" s="84"/>
      <c r="I21" s="84"/>
      <c r="J21" s="84"/>
      <c r="K21" s="84"/>
      <c r="L21" s="84"/>
      <c r="M21" s="182"/>
    </row>
    <row r="22" spans="1:13" ht="30" x14ac:dyDescent="0.25">
      <c r="A22" s="26" t="s">
        <v>344</v>
      </c>
      <c r="B22" s="84" t="s">
        <v>187</v>
      </c>
      <c r="C22" s="84" t="s">
        <v>340</v>
      </c>
      <c r="D22" s="84"/>
      <c r="E22" s="84"/>
      <c r="F22" s="84"/>
      <c r="G22" s="84"/>
      <c r="H22" s="84"/>
      <c r="I22" s="84"/>
      <c r="J22" s="84"/>
      <c r="K22" s="84"/>
      <c r="L22" s="84"/>
      <c r="M22" s="182"/>
    </row>
    <row r="23" spans="1:13" ht="30" x14ac:dyDescent="0.25">
      <c r="A23" s="26" t="s">
        <v>345</v>
      </c>
      <c r="B23" s="84" t="s">
        <v>349</v>
      </c>
      <c r="C23" s="84" t="s">
        <v>340</v>
      </c>
      <c r="D23" s="84"/>
      <c r="E23" s="84"/>
      <c r="F23" s="84"/>
      <c r="G23" s="84"/>
      <c r="H23" s="84"/>
      <c r="I23" s="84"/>
      <c r="J23" s="84"/>
      <c r="K23" s="84"/>
      <c r="L23" s="84"/>
      <c r="M23" s="182"/>
    </row>
    <row r="24" spans="1:13" ht="30" x14ac:dyDescent="0.25">
      <c r="A24" s="26" t="s">
        <v>70</v>
      </c>
      <c r="B24" s="84" t="s">
        <v>350</v>
      </c>
      <c r="C24" s="84" t="s">
        <v>340</v>
      </c>
      <c r="D24" s="84"/>
      <c r="E24" s="84"/>
      <c r="F24" s="84"/>
      <c r="G24" s="84"/>
      <c r="H24" s="84"/>
      <c r="I24" s="84"/>
      <c r="J24" s="84"/>
      <c r="K24" s="84"/>
      <c r="L24" s="84"/>
      <c r="M24" s="182"/>
    </row>
    <row r="25" spans="1:13" ht="45" x14ac:dyDescent="0.25">
      <c r="A25" s="26" t="s">
        <v>347</v>
      </c>
      <c r="B25" s="84" t="s">
        <v>351</v>
      </c>
      <c r="C25" s="84" t="s">
        <v>340</v>
      </c>
      <c r="D25" s="84"/>
      <c r="E25" s="84"/>
      <c r="F25" s="84"/>
      <c r="G25" s="84"/>
      <c r="H25" s="84"/>
      <c r="I25" s="84"/>
      <c r="J25" s="84"/>
      <c r="K25" s="84"/>
      <c r="L25" s="84"/>
      <c r="M25" s="182"/>
    </row>
    <row r="26" spans="1:13" ht="30" x14ac:dyDescent="0.25">
      <c r="A26" s="26" t="s">
        <v>354</v>
      </c>
      <c r="B26" s="84" t="s">
        <v>192</v>
      </c>
      <c r="C26" s="84" t="s">
        <v>340</v>
      </c>
      <c r="D26" s="84"/>
      <c r="E26" s="84"/>
      <c r="F26" s="84"/>
      <c r="G26" s="84"/>
      <c r="H26" s="84"/>
      <c r="I26" s="84"/>
      <c r="J26" s="84"/>
      <c r="K26" s="84"/>
      <c r="L26" s="84"/>
      <c r="M26" s="182"/>
    </row>
    <row r="27" spans="1:13" ht="30" x14ac:dyDescent="0.25">
      <c r="A27" s="26" t="s">
        <v>355</v>
      </c>
      <c r="B27" s="84" t="s">
        <v>352</v>
      </c>
      <c r="C27" s="84" t="s">
        <v>340</v>
      </c>
      <c r="D27" s="84"/>
      <c r="E27" s="84"/>
      <c r="F27" s="84"/>
      <c r="G27" s="84"/>
      <c r="H27" s="84"/>
      <c r="I27" s="84"/>
      <c r="J27" s="84"/>
      <c r="K27" s="84"/>
      <c r="L27" s="84"/>
      <c r="M27" s="182"/>
    </row>
    <row r="28" spans="1:13" ht="30" x14ac:dyDescent="0.25">
      <c r="A28" s="26" t="s">
        <v>356</v>
      </c>
      <c r="B28" s="84" t="s">
        <v>353</v>
      </c>
      <c r="C28" s="84" t="s">
        <v>340</v>
      </c>
      <c r="D28" s="84"/>
      <c r="E28" s="84"/>
      <c r="F28" s="84"/>
      <c r="G28" s="84"/>
      <c r="H28" s="84"/>
      <c r="I28" s="84"/>
      <c r="J28" s="84"/>
      <c r="K28" s="84"/>
      <c r="L28" s="84"/>
      <c r="M28" s="182"/>
    </row>
    <row r="29" spans="1:13" ht="30" x14ac:dyDescent="0.25">
      <c r="A29" s="26" t="s">
        <v>357</v>
      </c>
      <c r="B29" s="84" t="s">
        <v>187</v>
      </c>
      <c r="C29" s="84" t="s">
        <v>340</v>
      </c>
      <c r="D29" s="84"/>
      <c r="E29" s="84"/>
      <c r="F29" s="84"/>
      <c r="G29" s="84"/>
      <c r="H29" s="84"/>
      <c r="I29" s="84"/>
      <c r="J29" s="84"/>
      <c r="K29" s="84"/>
      <c r="L29" s="84"/>
      <c r="M29" s="182"/>
    </row>
    <row r="30" spans="1:13" ht="30" x14ac:dyDescent="0.25">
      <c r="A30" s="26" t="s">
        <v>358</v>
      </c>
      <c r="B30" s="84" t="s">
        <v>198</v>
      </c>
      <c r="C30" s="84" t="s">
        <v>340</v>
      </c>
      <c r="D30" s="84"/>
      <c r="E30" s="84"/>
      <c r="F30" s="84"/>
      <c r="G30" s="84"/>
      <c r="H30" s="84"/>
      <c r="I30" s="84"/>
      <c r="J30" s="84"/>
      <c r="K30" s="84"/>
      <c r="L30" s="84"/>
      <c r="M30" s="182"/>
    </row>
    <row r="31" spans="1:13" ht="30" x14ac:dyDescent="0.25">
      <c r="A31" s="15" t="s">
        <v>346</v>
      </c>
      <c r="B31" s="84" t="s">
        <v>359</v>
      </c>
      <c r="C31" s="84" t="s">
        <v>340</v>
      </c>
      <c r="D31" s="84"/>
      <c r="E31" s="84"/>
      <c r="F31" s="84"/>
      <c r="G31" s="84"/>
      <c r="H31" s="84"/>
      <c r="I31" s="84"/>
      <c r="J31" s="84"/>
      <c r="K31" s="84"/>
      <c r="L31" s="84"/>
      <c r="M31" s="182"/>
    </row>
    <row r="32" spans="1:13" ht="30" x14ac:dyDescent="0.25">
      <c r="A32" s="15" t="s">
        <v>360</v>
      </c>
      <c r="B32" s="84" t="s">
        <v>192</v>
      </c>
      <c r="C32" s="84" t="s">
        <v>340</v>
      </c>
      <c r="D32" s="84"/>
      <c r="E32" s="84"/>
      <c r="F32" s="84"/>
      <c r="G32" s="84"/>
      <c r="H32" s="84"/>
      <c r="I32" s="84"/>
      <c r="J32" s="84"/>
      <c r="K32" s="84"/>
      <c r="L32" s="84"/>
      <c r="M32" s="182"/>
    </row>
    <row r="33" spans="1:13" ht="30" x14ac:dyDescent="0.25">
      <c r="A33" s="15" t="s">
        <v>361</v>
      </c>
      <c r="B33" s="84" t="s">
        <v>352</v>
      </c>
      <c r="C33" s="84" t="s">
        <v>340</v>
      </c>
      <c r="D33" s="84"/>
      <c r="E33" s="84"/>
      <c r="F33" s="84"/>
      <c r="G33" s="84"/>
      <c r="H33" s="84"/>
      <c r="I33" s="84"/>
      <c r="J33" s="84"/>
      <c r="K33" s="84"/>
      <c r="L33" s="84"/>
      <c r="M33" s="182"/>
    </row>
    <row r="34" spans="1:13" ht="30" x14ac:dyDescent="0.25">
      <c r="A34" s="15" t="s">
        <v>362</v>
      </c>
      <c r="B34" s="84" t="s">
        <v>353</v>
      </c>
      <c r="C34" s="84" t="s">
        <v>340</v>
      </c>
      <c r="D34" s="84"/>
      <c r="E34" s="84"/>
      <c r="F34" s="84"/>
      <c r="G34" s="84"/>
      <c r="H34" s="84"/>
      <c r="I34" s="84"/>
      <c r="J34" s="84"/>
      <c r="K34" s="84"/>
      <c r="L34" s="84"/>
      <c r="M34" s="182"/>
    </row>
    <row r="35" spans="1:13" ht="30" x14ac:dyDescent="0.25">
      <c r="A35" s="15" t="s">
        <v>363</v>
      </c>
      <c r="B35" s="84" t="s">
        <v>187</v>
      </c>
      <c r="C35" s="84" t="s">
        <v>340</v>
      </c>
      <c r="D35" s="84"/>
      <c r="E35" s="84"/>
      <c r="F35" s="84"/>
      <c r="G35" s="84"/>
      <c r="H35" s="84"/>
      <c r="I35" s="84"/>
      <c r="J35" s="84"/>
      <c r="K35" s="84"/>
      <c r="L35" s="84"/>
      <c r="M35" s="182"/>
    </row>
    <row r="36" spans="1:13" ht="30" x14ac:dyDescent="0.25">
      <c r="A36" s="15" t="s">
        <v>364</v>
      </c>
      <c r="B36" s="84" t="s">
        <v>198</v>
      </c>
      <c r="C36" s="84" t="s">
        <v>340</v>
      </c>
      <c r="D36" s="1"/>
      <c r="E36" s="1"/>
      <c r="F36" s="1"/>
      <c r="G36" s="1"/>
      <c r="H36" s="1"/>
      <c r="I36" s="1"/>
      <c r="J36" s="1"/>
      <c r="K36" s="1"/>
      <c r="L36" s="1"/>
    </row>
    <row r="37" spans="1:13" ht="30" x14ac:dyDescent="0.25">
      <c r="A37" s="15" t="s">
        <v>264</v>
      </c>
      <c r="B37" s="1" t="s">
        <v>183</v>
      </c>
      <c r="C37" s="84" t="s">
        <v>340</v>
      </c>
      <c r="D37" s="1"/>
      <c r="E37" s="1"/>
      <c r="F37" s="1"/>
      <c r="G37" s="1"/>
      <c r="H37" s="1"/>
      <c r="I37" s="1"/>
      <c r="J37" s="1"/>
      <c r="K37" s="1"/>
      <c r="L37" s="1"/>
    </row>
    <row r="38" spans="1:13" ht="30" x14ac:dyDescent="0.25">
      <c r="A38" s="171" t="s">
        <v>236</v>
      </c>
      <c r="B38" s="56" t="s">
        <v>183</v>
      </c>
      <c r="C38" s="84" t="s">
        <v>340</v>
      </c>
      <c r="D38" s="1"/>
      <c r="E38" s="1"/>
      <c r="F38" s="1"/>
      <c r="G38" s="1"/>
      <c r="H38" s="1"/>
      <c r="I38" s="1"/>
      <c r="J38" s="1"/>
      <c r="K38" s="1"/>
      <c r="L38" s="1"/>
    </row>
    <row r="39" spans="1:13" x14ac:dyDescent="0.25">
      <c r="A39" s="15">
        <v>4</v>
      </c>
      <c r="B39" s="1" t="s">
        <v>365</v>
      </c>
      <c r="C39" s="84"/>
      <c r="D39" s="1"/>
      <c r="E39" s="1"/>
      <c r="F39" s="1"/>
      <c r="G39" s="1"/>
      <c r="H39" s="1"/>
      <c r="I39" s="1"/>
      <c r="J39" s="1"/>
      <c r="K39" s="1"/>
      <c r="L39" s="1"/>
    </row>
    <row r="40" spans="1:13" x14ac:dyDescent="0.25">
      <c r="A40" s="15" t="s">
        <v>104</v>
      </c>
      <c r="B40" s="1" t="s">
        <v>366</v>
      </c>
      <c r="C40" s="84"/>
      <c r="D40" s="1"/>
      <c r="E40" s="1"/>
      <c r="F40" s="1"/>
      <c r="G40" s="1"/>
      <c r="H40" s="1"/>
      <c r="I40" s="1"/>
      <c r="J40" s="1"/>
      <c r="K40" s="1"/>
      <c r="L40" s="1"/>
    </row>
    <row r="41" spans="1:13" x14ac:dyDescent="0.25">
      <c r="A41" s="15" t="s">
        <v>277</v>
      </c>
      <c r="B41" s="1" t="s">
        <v>367</v>
      </c>
      <c r="C41" s="84"/>
      <c r="D41" s="1"/>
      <c r="E41" s="1"/>
      <c r="F41" s="1"/>
      <c r="G41" s="1"/>
      <c r="H41" s="1"/>
      <c r="I41" s="1"/>
      <c r="J41" s="1"/>
      <c r="K41" s="1"/>
      <c r="L41" s="1"/>
    </row>
    <row r="42" spans="1:13" x14ac:dyDescent="0.25">
      <c r="A42" s="15" t="s">
        <v>278</v>
      </c>
      <c r="B42" s="47" t="s">
        <v>368</v>
      </c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3" ht="30" x14ac:dyDescent="0.25">
      <c r="A43" s="15" t="s">
        <v>231</v>
      </c>
      <c r="B43" s="56" t="s">
        <v>369</v>
      </c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3" x14ac:dyDescent="0.25">
      <c r="A44" s="15" t="s">
        <v>108</v>
      </c>
      <c r="B44" s="84" t="s">
        <v>370</v>
      </c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3" ht="30" x14ac:dyDescent="0.25">
      <c r="A45" s="15" t="s">
        <v>371</v>
      </c>
      <c r="B45" s="84" t="s">
        <v>372</v>
      </c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3" x14ac:dyDescent="0.25">
      <c r="A46" s="15" t="s">
        <v>112</v>
      </c>
      <c r="B46" s="84" t="s">
        <v>373</v>
      </c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3" x14ac:dyDescent="0.25">
      <c r="A47" s="15" t="s">
        <v>288</v>
      </c>
      <c r="B47" s="84" t="s">
        <v>374</v>
      </c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3" x14ac:dyDescent="0.25">
      <c r="A48" s="15" t="s">
        <v>290</v>
      </c>
      <c r="B48" s="84" t="s">
        <v>375</v>
      </c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85">
        <v>8</v>
      </c>
      <c r="B49" s="84" t="s">
        <v>376</v>
      </c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5" t="s">
        <v>136</v>
      </c>
      <c r="B50" s="84" t="s">
        <v>377</v>
      </c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85" t="s">
        <v>378</v>
      </c>
      <c r="B51" s="84" t="s">
        <v>379</v>
      </c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84"/>
    </row>
    <row r="53" spans="1:12" x14ac:dyDescent="0.25">
      <c r="A53" s="184"/>
    </row>
    <row r="54" spans="1:12" x14ac:dyDescent="0.25">
      <c r="A54" s="184"/>
    </row>
  </sheetData>
  <mergeCells count="13">
    <mergeCell ref="K9:K11"/>
    <mergeCell ref="L9:L11"/>
    <mergeCell ref="D9:E10"/>
    <mergeCell ref="F9:G10"/>
    <mergeCell ref="H9:H11"/>
    <mergeCell ref="I9:I11"/>
    <mergeCell ref="J9:J11"/>
    <mergeCell ref="F3:I3"/>
    <mergeCell ref="F4:I4"/>
    <mergeCell ref="F6:I6"/>
    <mergeCell ref="A9:A11"/>
    <mergeCell ref="B9:B11"/>
    <mergeCell ref="C9:C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46"/>
  <sheetViews>
    <sheetView tabSelected="1" topLeftCell="A13" workbookViewId="0">
      <selection activeCell="L24" sqref="L24"/>
    </sheetView>
  </sheetViews>
  <sheetFormatPr defaultRowHeight="15" x14ac:dyDescent="0.25"/>
  <cols>
    <col min="1" max="1" width="10.140625" bestFit="1" customWidth="1"/>
    <col min="2" max="2" width="29.28515625" customWidth="1"/>
  </cols>
  <sheetData>
    <row r="1" spans="1:11" x14ac:dyDescent="0.25">
      <c r="H1" s="575" t="s">
        <v>565</v>
      </c>
      <c r="I1" s="575"/>
      <c r="J1" s="575"/>
      <c r="K1" s="575"/>
    </row>
    <row r="2" spans="1:11" x14ac:dyDescent="0.25">
      <c r="H2" s="575" t="s">
        <v>566</v>
      </c>
      <c r="I2" s="575"/>
      <c r="J2" s="575"/>
      <c r="K2" s="575"/>
    </row>
    <row r="3" spans="1:11" x14ac:dyDescent="0.25">
      <c r="D3" t="s">
        <v>523</v>
      </c>
      <c r="I3" t="s">
        <v>567</v>
      </c>
    </row>
    <row r="5" spans="1:11" ht="28.5" customHeight="1" x14ac:dyDescent="0.25">
      <c r="A5" s="1" t="s">
        <v>524</v>
      </c>
      <c r="B5" s="1" t="s">
        <v>525</v>
      </c>
      <c r="C5" s="1" t="s">
        <v>526</v>
      </c>
      <c r="D5" s="679">
        <v>2015</v>
      </c>
      <c r="E5" s="680"/>
      <c r="F5" s="642" t="s">
        <v>664</v>
      </c>
      <c r="G5" s="643"/>
      <c r="H5" s="577">
        <v>2017</v>
      </c>
      <c r="I5" s="1">
        <v>2018</v>
      </c>
      <c r="J5" s="1">
        <v>2019</v>
      </c>
    </row>
    <row r="6" spans="1:11" ht="45" x14ac:dyDescent="0.25">
      <c r="A6" s="1"/>
      <c r="B6" s="1"/>
      <c r="C6" s="1"/>
      <c r="D6" s="1" t="s">
        <v>6</v>
      </c>
      <c r="E6" s="1" t="s">
        <v>7</v>
      </c>
      <c r="F6" s="45" t="s">
        <v>641</v>
      </c>
      <c r="G6" s="571" t="s">
        <v>9</v>
      </c>
      <c r="H6" s="1" t="s">
        <v>6</v>
      </c>
      <c r="I6" s="1" t="s">
        <v>6</v>
      </c>
      <c r="J6" s="47" t="s">
        <v>6</v>
      </c>
    </row>
    <row r="7" spans="1:11" x14ac:dyDescent="0.25">
      <c r="A7" s="1" t="s">
        <v>151</v>
      </c>
      <c r="B7" s="1" t="s">
        <v>527</v>
      </c>
      <c r="C7" s="1"/>
      <c r="D7" s="1"/>
      <c r="E7" s="1"/>
      <c r="F7" s="1"/>
      <c r="G7" s="572"/>
      <c r="H7" s="1"/>
      <c r="I7" s="1"/>
      <c r="J7" s="1"/>
    </row>
    <row r="8" spans="1:11" ht="30" x14ac:dyDescent="0.25">
      <c r="A8" s="28" t="s">
        <v>463</v>
      </c>
      <c r="B8" s="45" t="s">
        <v>528</v>
      </c>
      <c r="C8" s="1" t="s">
        <v>529</v>
      </c>
      <c r="D8" s="1"/>
      <c r="E8" s="1"/>
      <c r="F8" s="1">
        <f>F19</f>
        <v>1545.42</v>
      </c>
      <c r="G8" s="571">
        <f>F8</f>
        <v>1545.42</v>
      </c>
      <c r="H8" s="571">
        <f>H19</f>
        <v>1301.93</v>
      </c>
      <c r="I8" s="571">
        <f t="shared" ref="I8:J8" si="0">I19</f>
        <v>1322.8300000000002</v>
      </c>
      <c r="J8" s="571">
        <f t="shared" si="0"/>
        <v>1340.3700000000001</v>
      </c>
    </row>
    <row r="9" spans="1:11" x14ac:dyDescent="0.25">
      <c r="A9" s="28" t="s">
        <v>13</v>
      </c>
      <c r="B9" s="1" t="s">
        <v>530</v>
      </c>
      <c r="C9" s="1" t="s">
        <v>529</v>
      </c>
      <c r="D9" s="1"/>
      <c r="E9" s="1"/>
      <c r="F9" s="1"/>
      <c r="G9" s="572"/>
      <c r="H9" s="573"/>
      <c r="I9" s="1"/>
      <c r="J9" s="1"/>
    </row>
    <row r="10" spans="1:11" x14ac:dyDescent="0.25">
      <c r="A10" s="28" t="s">
        <v>15</v>
      </c>
      <c r="B10" s="1" t="s">
        <v>531</v>
      </c>
      <c r="C10" s="1" t="s">
        <v>529</v>
      </c>
      <c r="D10" s="1"/>
      <c r="E10" s="1"/>
      <c r="F10" s="1">
        <f>F19</f>
        <v>1545.42</v>
      </c>
      <c r="G10" s="571">
        <v>1545.42</v>
      </c>
      <c r="H10" s="571">
        <f>H8</f>
        <v>1301.93</v>
      </c>
      <c r="I10" s="571">
        <f t="shared" ref="I10:J10" si="1">I8</f>
        <v>1322.8300000000002</v>
      </c>
      <c r="J10" s="571">
        <f t="shared" si="1"/>
        <v>1340.3700000000001</v>
      </c>
    </row>
    <row r="11" spans="1:11" ht="30" x14ac:dyDescent="0.25">
      <c r="A11" s="28" t="s">
        <v>19</v>
      </c>
      <c r="B11" s="45" t="s">
        <v>532</v>
      </c>
      <c r="C11" s="1" t="s">
        <v>529</v>
      </c>
      <c r="D11" s="1"/>
      <c r="E11" s="1"/>
      <c r="F11" s="1">
        <f>F13</f>
        <v>1545.42</v>
      </c>
      <c r="G11" s="571">
        <v>1545.42</v>
      </c>
      <c r="H11" s="571">
        <f>H10</f>
        <v>1301.93</v>
      </c>
      <c r="I11" s="571">
        <f t="shared" ref="I11:J11" si="2">I10</f>
        <v>1322.8300000000002</v>
      </c>
      <c r="J11" s="571">
        <f t="shared" si="2"/>
        <v>1340.3700000000001</v>
      </c>
    </row>
    <row r="12" spans="1:11" ht="30" x14ac:dyDescent="0.25">
      <c r="A12" s="28" t="s">
        <v>533</v>
      </c>
      <c r="B12" s="45" t="s">
        <v>534</v>
      </c>
      <c r="C12" s="1" t="s">
        <v>529</v>
      </c>
      <c r="D12" s="1"/>
      <c r="E12" s="1"/>
      <c r="F12" s="1"/>
      <c r="G12" s="572"/>
      <c r="H12" s="573"/>
      <c r="I12" s="1"/>
      <c r="J12" s="1"/>
    </row>
    <row r="13" spans="1:11" ht="30" x14ac:dyDescent="0.25">
      <c r="A13" s="28" t="s">
        <v>267</v>
      </c>
      <c r="B13" s="45" t="s">
        <v>535</v>
      </c>
      <c r="C13" s="1" t="s">
        <v>529</v>
      </c>
      <c r="D13" s="1"/>
      <c r="E13" s="1"/>
      <c r="F13" s="1">
        <f>F19</f>
        <v>1545.42</v>
      </c>
      <c r="G13" s="571">
        <v>1545.42</v>
      </c>
      <c r="H13" s="571">
        <f>H11</f>
        <v>1301.93</v>
      </c>
      <c r="I13" s="571">
        <f t="shared" ref="I13:J13" si="3">I11</f>
        <v>1322.8300000000002</v>
      </c>
      <c r="J13" s="571">
        <f t="shared" si="3"/>
        <v>1340.3700000000001</v>
      </c>
    </row>
    <row r="14" spans="1:11" x14ac:dyDescent="0.25">
      <c r="A14" s="1">
        <v>2</v>
      </c>
      <c r="B14" s="1" t="s">
        <v>536</v>
      </c>
      <c r="C14" s="1"/>
      <c r="D14" s="1"/>
      <c r="E14" s="1"/>
      <c r="F14" s="1"/>
      <c r="G14" s="572"/>
      <c r="H14" s="573"/>
      <c r="I14" s="1"/>
      <c r="J14" s="1"/>
    </row>
    <row r="15" spans="1:11" ht="30" x14ac:dyDescent="0.25">
      <c r="A15" s="28" t="s">
        <v>55</v>
      </c>
      <c r="B15" s="45" t="s">
        <v>537</v>
      </c>
      <c r="C15" s="1" t="s">
        <v>529</v>
      </c>
      <c r="D15" s="1"/>
      <c r="E15" s="1"/>
      <c r="F15" s="1"/>
      <c r="G15" s="572"/>
      <c r="H15" s="573"/>
      <c r="I15" s="1"/>
      <c r="J15" s="1"/>
    </row>
    <row r="16" spans="1:11" ht="30" x14ac:dyDescent="0.25">
      <c r="A16" s="28" t="s">
        <v>56</v>
      </c>
      <c r="B16" s="45" t="s">
        <v>538</v>
      </c>
      <c r="C16" s="1" t="s">
        <v>529</v>
      </c>
      <c r="D16" s="1"/>
      <c r="E16" s="1"/>
      <c r="F16" s="1"/>
      <c r="G16" s="572"/>
      <c r="H16" s="573"/>
      <c r="I16" s="1"/>
      <c r="J16" s="1"/>
    </row>
    <row r="17" spans="1:12" ht="30" x14ac:dyDescent="0.25">
      <c r="A17" s="28" t="s">
        <v>58</v>
      </c>
      <c r="B17" s="45" t="s">
        <v>539</v>
      </c>
      <c r="C17" s="1" t="s">
        <v>529</v>
      </c>
      <c r="D17" s="1"/>
      <c r="E17" s="1"/>
      <c r="F17" s="1"/>
      <c r="G17" s="572"/>
      <c r="H17" s="573"/>
      <c r="I17" s="1"/>
      <c r="J17" s="1"/>
    </row>
    <row r="18" spans="1:12" x14ac:dyDescent="0.25">
      <c r="A18" s="1">
        <v>3</v>
      </c>
      <c r="B18" s="1" t="s">
        <v>540</v>
      </c>
      <c r="C18" s="1"/>
      <c r="D18" s="1"/>
      <c r="E18" s="1"/>
      <c r="F18" s="1"/>
      <c r="G18" s="572"/>
      <c r="H18" s="573"/>
      <c r="I18" s="1"/>
      <c r="J18" s="1"/>
      <c r="L18" t="s">
        <v>665</v>
      </c>
    </row>
    <row r="19" spans="1:12" x14ac:dyDescent="0.25">
      <c r="A19" s="99" t="s">
        <v>66</v>
      </c>
      <c r="B19" s="100" t="s">
        <v>541</v>
      </c>
      <c r="C19" s="100" t="s">
        <v>529</v>
      </c>
      <c r="D19" s="100"/>
      <c r="E19" s="100"/>
      <c r="F19" s="100">
        <f>F22+F23+F24</f>
        <v>1545.42</v>
      </c>
      <c r="G19" s="603">
        <v>1545.42</v>
      </c>
      <c r="H19" s="603">
        <f>H22+H23+H24</f>
        <v>1301.93</v>
      </c>
      <c r="I19" s="603">
        <f t="shared" ref="I19:J19" si="4">I22+I23+I24</f>
        <v>1322.8300000000002</v>
      </c>
      <c r="J19" s="603">
        <f t="shared" si="4"/>
        <v>1340.3700000000001</v>
      </c>
    </row>
    <row r="20" spans="1:12" x14ac:dyDescent="0.25">
      <c r="A20" s="99" t="s">
        <v>68</v>
      </c>
      <c r="B20" s="100" t="s">
        <v>542</v>
      </c>
      <c r="C20" s="100" t="s">
        <v>529</v>
      </c>
      <c r="D20" s="100"/>
      <c r="E20" s="100"/>
      <c r="F20" s="100"/>
      <c r="G20" s="603"/>
      <c r="H20" s="603"/>
      <c r="I20" s="100"/>
      <c r="J20" s="100"/>
    </row>
    <row r="21" spans="1:12" x14ac:dyDescent="0.25">
      <c r="A21" s="99" t="s">
        <v>70</v>
      </c>
      <c r="B21" s="100" t="s">
        <v>543</v>
      </c>
      <c r="C21" s="100" t="s">
        <v>529</v>
      </c>
      <c r="D21" s="100"/>
      <c r="E21" s="100"/>
      <c r="F21" s="100"/>
      <c r="G21" s="604"/>
      <c r="H21" s="605"/>
      <c r="I21" s="100"/>
      <c r="J21" s="100"/>
    </row>
    <row r="22" spans="1:12" x14ac:dyDescent="0.25">
      <c r="A22" s="99" t="s">
        <v>82</v>
      </c>
      <c r="B22" s="100" t="s">
        <v>544</v>
      </c>
      <c r="C22" s="100" t="s">
        <v>529</v>
      </c>
      <c r="D22" s="100"/>
      <c r="E22" s="100"/>
      <c r="F22" s="100">
        <v>231.67</v>
      </c>
      <c r="G22" s="603">
        <v>231.67</v>
      </c>
      <c r="H22" s="603">
        <v>158.19999999999999</v>
      </c>
      <c r="I22" s="100">
        <v>158.19999999999999</v>
      </c>
      <c r="J22" s="100">
        <v>158.19999999999999</v>
      </c>
    </row>
    <row r="23" spans="1:12" ht="30" x14ac:dyDescent="0.25">
      <c r="A23" s="99" t="s">
        <v>88</v>
      </c>
      <c r="B23" s="606" t="s">
        <v>545</v>
      </c>
      <c r="C23" s="100" t="s">
        <v>529</v>
      </c>
      <c r="D23" s="100"/>
      <c r="E23" s="100"/>
      <c r="F23" s="100">
        <v>45</v>
      </c>
      <c r="G23" s="603">
        <v>45</v>
      </c>
      <c r="H23" s="603">
        <v>36</v>
      </c>
      <c r="I23" s="100">
        <v>36</v>
      </c>
      <c r="J23" s="100">
        <v>36</v>
      </c>
    </row>
    <row r="24" spans="1:12" ht="30" x14ac:dyDescent="0.25">
      <c r="A24" s="99" t="s">
        <v>90</v>
      </c>
      <c r="B24" s="606" t="s">
        <v>546</v>
      </c>
      <c r="C24" s="100" t="s">
        <v>529</v>
      </c>
      <c r="D24" s="100"/>
      <c r="E24" s="100"/>
      <c r="F24" s="100">
        <v>1268.75</v>
      </c>
      <c r="G24" s="603">
        <v>1268.75</v>
      </c>
      <c r="H24" s="603">
        <v>1107.73</v>
      </c>
      <c r="I24" s="100">
        <v>1128.6300000000001</v>
      </c>
      <c r="J24" s="100">
        <v>1146.17</v>
      </c>
    </row>
    <row r="25" spans="1:12" hidden="1" x14ac:dyDescent="0.25">
      <c r="A25" s="1">
        <v>4</v>
      </c>
      <c r="B25" s="1" t="s">
        <v>547</v>
      </c>
      <c r="C25" s="1"/>
      <c r="D25" s="1"/>
      <c r="E25" s="1"/>
      <c r="F25" s="1"/>
      <c r="G25" s="572"/>
      <c r="H25" s="573"/>
      <c r="I25" s="1"/>
      <c r="J25" s="1"/>
    </row>
    <row r="26" spans="1:12" hidden="1" x14ac:dyDescent="0.25">
      <c r="A26" s="28" t="s">
        <v>104</v>
      </c>
      <c r="B26" s="1" t="s">
        <v>548</v>
      </c>
      <c r="C26" s="1" t="s">
        <v>529</v>
      </c>
      <c r="D26" s="1"/>
      <c r="E26" s="1"/>
      <c r="F26" s="1"/>
      <c r="G26" s="572"/>
      <c r="H26" s="573"/>
      <c r="I26" s="1"/>
      <c r="J26" s="1"/>
    </row>
    <row r="27" spans="1:12" hidden="1" x14ac:dyDescent="0.25">
      <c r="A27" s="28" t="s">
        <v>277</v>
      </c>
      <c r="B27" s="1" t="s">
        <v>544</v>
      </c>
      <c r="C27" s="1" t="s">
        <v>529</v>
      </c>
      <c r="D27" s="1"/>
      <c r="E27" s="1"/>
      <c r="F27" s="1"/>
      <c r="G27" s="572"/>
      <c r="H27" s="573"/>
      <c r="I27" s="1"/>
      <c r="J27" s="1"/>
    </row>
    <row r="28" spans="1:12" ht="30" hidden="1" x14ac:dyDescent="0.25">
      <c r="A28" s="28" t="s">
        <v>278</v>
      </c>
      <c r="B28" s="45" t="s">
        <v>545</v>
      </c>
      <c r="C28" s="1" t="s">
        <v>529</v>
      </c>
      <c r="D28" s="1"/>
      <c r="E28" s="1"/>
      <c r="F28" s="1"/>
      <c r="G28" s="572"/>
      <c r="H28" s="573"/>
      <c r="I28" s="1"/>
      <c r="J28" s="1"/>
    </row>
    <row r="29" spans="1:12" hidden="1" x14ac:dyDescent="0.25">
      <c r="A29" s="28" t="s">
        <v>279</v>
      </c>
      <c r="B29" s="1" t="s">
        <v>549</v>
      </c>
      <c r="C29" s="1" t="s">
        <v>529</v>
      </c>
      <c r="D29" s="1"/>
      <c r="E29" s="1"/>
      <c r="F29" s="1"/>
      <c r="G29" s="572"/>
      <c r="H29" s="597"/>
      <c r="I29" s="1"/>
      <c r="J29" s="1"/>
    </row>
    <row r="30" spans="1:12" x14ac:dyDescent="0.25">
      <c r="A30" s="1" t="s">
        <v>106</v>
      </c>
      <c r="B30" s="1" t="s">
        <v>550</v>
      </c>
      <c r="C30" s="1"/>
      <c r="D30" s="1"/>
      <c r="E30" s="1"/>
      <c r="F30" s="1">
        <f>F31</f>
        <v>1268.75</v>
      </c>
      <c r="G30" s="1">
        <f t="shared" ref="G30:J30" si="5">G31</f>
        <v>1268.75</v>
      </c>
      <c r="H30" s="1">
        <f t="shared" si="5"/>
        <v>1107.73</v>
      </c>
      <c r="I30" s="1">
        <f t="shared" si="5"/>
        <v>1128.6300000000001</v>
      </c>
      <c r="J30" s="1">
        <f t="shared" si="5"/>
        <v>1146.17</v>
      </c>
    </row>
    <row r="31" spans="1:12" ht="30" x14ac:dyDescent="0.25">
      <c r="A31" s="28" t="s">
        <v>108</v>
      </c>
      <c r="B31" s="45" t="s">
        <v>551</v>
      </c>
      <c r="C31" s="1" t="s">
        <v>529</v>
      </c>
      <c r="D31" s="1"/>
      <c r="E31" s="1"/>
      <c r="F31" s="1">
        <v>1268.75</v>
      </c>
      <c r="G31" s="571">
        <v>1268.75</v>
      </c>
      <c r="H31" s="571">
        <v>1107.73</v>
      </c>
      <c r="I31" s="1">
        <v>1128.6300000000001</v>
      </c>
      <c r="J31" s="1">
        <v>1146.17</v>
      </c>
    </row>
    <row r="32" spans="1:12" x14ac:dyDescent="0.25">
      <c r="A32" s="1" t="s">
        <v>552</v>
      </c>
      <c r="B32" s="1" t="s">
        <v>553</v>
      </c>
      <c r="C32" s="1" t="s">
        <v>529</v>
      </c>
      <c r="D32" s="1"/>
      <c r="E32" s="1"/>
      <c r="F32" s="1">
        <v>702.38</v>
      </c>
      <c r="G32" s="571">
        <v>702.38</v>
      </c>
      <c r="H32" s="571">
        <v>599</v>
      </c>
      <c r="I32" s="1">
        <v>629.51</v>
      </c>
      <c r="J32" s="1">
        <v>659.81</v>
      </c>
    </row>
    <row r="33" spans="1:10" x14ac:dyDescent="0.25">
      <c r="A33" s="1" t="s">
        <v>554</v>
      </c>
      <c r="B33" s="1" t="s">
        <v>555</v>
      </c>
      <c r="C33" s="1" t="s">
        <v>529</v>
      </c>
      <c r="D33" s="1"/>
      <c r="E33" s="1"/>
      <c r="F33" s="1">
        <v>566.37</v>
      </c>
      <c r="G33" s="571">
        <v>566.37</v>
      </c>
      <c r="H33" s="571">
        <v>508.73</v>
      </c>
      <c r="I33" s="1">
        <f>I31-I32</f>
        <v>499.12000000000012</v>
      </c>
      <c r="J33" s="1">
        <f>J31-J32</f>
        <v>486.36000000000013</v>
      </c>
    </row>
    <row r="34" spans="1:10" x14ac:dyDescent="0.25">
      <c r="A34" s="28" t="s">
        <v>666</v>
      </c>
      <c r="B34" s="1" t="s">
        <v>671</v>
      </c>
      <c r="C34" s="1" t="s">
        <v>529</v>
      </c>
      <c r="D34" s="1"/>
      <c r="E34" s="1"/>
      <c r="F34" s="1"/>
      <c r="G34" s="571"/>
      <c r="H34" s="571">
        <v>894.73</v>
      </c>
      <c r="I34" s="1">
        <v>913.63</v>
      </c>
      <c r="J34" s="1">
        <v>931.17</v>
      </c>
    </row>
    <row r="35" spans="1:10" x14ac:dyDescent="0.25">
      <c r="A35" s="28" t="s">
        <v>667</v>
      </c>
      <c r="B35" s="1" t="s">
        <v>672</v>
      </c>
      <c r="C35" s="1" t="s">
        <v>669</v>
      </c>
      <c r="D35" s="1"/>
      <c r="E35" s="1"/>
      <c r="F35" s="1"/>
      <c r="G35" s="571"/>
      <c r="H35" s="571">
        <v>54.5</v>
      </c>
      <c r="I35" s="1">
        <v>55</v>
      </c>
      <c r="J35" s="1">
        <v>55</v>
      </c>
    </row>
    <row r="36" spans="1:10" x14ac:dyDescent="0.25">
      <c r="A36" s="28" t="s">
        <v>668</v>
      </c>
      <c r="B36" s="1" t="s">
        <v>673</v>
      </c>
      <c r="C36" s="1" t="s">
        <v>670</v>
      </c>
      <c r="D36" s="1"/>
      <c r="E36" s="1"/>
      <c r="F36" s="1"/>
      <c r="G36" s="571"/>
      <c r="H36" s="571">
        <v>158.5</v>
      </c>
      <c r="I36" s="1">
        <v>160</v>
      </c>
      <c r="J36" s="1">
        <v>160</v>
      </c>
    </row>
    <row r="37" spans="1:10" x14ac:dyDescent="0.25">
      <c r="A37" s="28"/>
      <c r="B37" s="1"/>
      <c r="C37" s="1"/>
      <c r="D37" s="1"/>
      <c r="E37" s="1"/>
      <c r="F37" s="1"/>
      <c r="G37" s="571"/>
      <c r="H37" s="571"/>
      <c r="I37" s="1"/>
      <c r="J37" s="1"/>
    </row>
    <row r="38" spans="1:10" x14ac:dyDescent="0.25">
      <c r="A38" s="28" t="s">
        <v>556</v>
      </c>
      <c r="B38" s="1" t="s">
        <v>557</v>
      </c>
      <c r="C38" s="1" t="s">
        <v>529</v>
      </c>
      <c r="D38" s="1"/>
      <c r="E38" s="1"/>
      <c r="F38" s="1"/>
      <c r="G38" s="571"/>
      <c r="H38" s="571"/>
      <c r="I38" s="1"/>
      <c r="J38" s="1"/>
    </row>
    <row r="39" spans="1:10" ht="30" x14ac:dyDescent="0.25">
      <c r="A39" s="1" t="s">
        <v>110</v>
      </c>
      <c r="B39" s="45" t="s">
        <v>558</v>
      </c>
      <c r="C39" s="1" t="s">
        <v>529</v>
      </c>
      <c r="D39" s="1"/>
      <c r="E39" s="1"/>
      <c r="F39" s="1"/>
      <c r="G39" s="572"/>
      <c r="H39" s="607">
        <v>92.3</v>
      </c>
      <c r="I39" s="1">
        <v>21.33</v>
      </c>
      <c r="J39" s="1">
        <v>19.54</v>
      </c>
    </row>
    <row r="40" spans="1:10" ht="45" x14ac:dyDescent="0.25">
      <c r="A40" s="28" t="s">
        <v>112</v>
      </c>
      <c r="B40" s="45" t="s">
        <v>559</v>
      </c>
      <c r="C40" s="1" t="s">
        <v>529</v>
      </c>
      <c r="D40" s="1"/>
      <c r="E40" s="1"/>
      <c r="F40" s="1"/>
      <c r="G40" s="571"/>
      <c r="H40" s="571"/>
      <c r="I40" s="1"/>
      <c r="J40" s="1"/>
    </row>
    <row r="41" spans="1:10" ht="45" x14ac:dyDescent="0.25">
      <c r="A41" s="28" t="s">
        <v>114</v>
      </c>
      <c r="B41" s="45" t="s">
        <v>560</v>
      </c>
      <c r="C41" s="1" t="s">
        <v>529</v>
      </c>
      <c r="D41" s="1"/>
      <c r="E41" s="1"/>
      <c r="F41" s="1"/>
      <c r="G41" s="572"/>
      <c r="H41" s="573"/>
      <c r="I41" s="1"/>
      <c r="J41" s="1"/>
    </row>
    <row r="42" spans="1:10" ht="75" x14ac:dyDescent="0.25">
      <c r="A42" s="1">
        <v>7</v>
      </c>
      <c r="B42" s="45" t="s">
        <v>561</v>
      </c>
      <c r="C42" s="1" t="s">
        <v>529</v>
      </c>
      <c r="D42" s="1"/>
      <c r="E42" s="1"/>
      <c r="F42" s="1"/>
      <c r="G42" s="571"/>
      <c r="H42" s="571"/>
      <c r="I42" s="1"/>
      <c r="J42" s="1"/>
    </row>
    <row r="43" spans="1:10" ht="30" x14ac:dyDescent="0.25">
      <c r="A43" s="1">
        <v>8</v>
      </c>
      <c r="B43" s="45" t="s">
        <v>562</v>
      </c>
      <c r="C43" s="1" t="s">
        <v>292</v>
      </c>
      <c r="D43" s="1"/>
      <c r="E43" s="1"/>
      <c r="F43" s="1"/>
      <c r="G43" s="571"/>
      <c r="H43" s="609">
        <f>H31/1015*100</f>
        <v>109.135960591133</v>
      </c>
      <c r="I43" s="608">
        <f>I31/H31*100</f>
        <v>101.88674135394005</v>
      </c>
      <c r="J43" s="608">
        <f>J31/I31*100</f>
        <v>101.55409655954564</v>
      </c>
    </row>
    <row r="46" spans="1:10" x14ac:dyDescent="0.25">
      <c r="B46" s="574" t="s">
        <v>563</v>
      </c>
      <c r="C46" t="s">
        <v>564</v>
      </c>
    </row>
  </sheetData>
  <mergeCells count="2"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6" sqref="J16"/>
    </sheetView>
  </sheetViews>
  <sheetFormatPr defaultRowHeight="15" x14ac:dyDescent="0.25"/>
  <cols>
    <col min="2" max="3" width="9.140625" customWidth="1"/>
  </cols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2:J40"/>
  <sheetViews>
    <sheetView workbookViewId="0">
      <selection activeCell="J6" sqref="J6"/>
    </sheetView>
  </sheetViews>
  <sheetFormatPr defaultRowHeight="15" x14ac:dyDescent="0.25"/>
  <cols>
    <col min="1" max="1" width="8.28515625" customWidth="1"/>
    <col min="2" max="2" width="35.140625" customWidth="1"/>
    <col min="4" max="4" width="10.85546875" hidden="1" customWidth="1"/>
    <col min="5" max="5" width="11.140625" hidden="1" customWidth="1"/>
    <col min="6" max="6" width="11.7109375" customWidth="1"/>
    <col min="7" max="7" width="11.28515625" customWidth="1"/>
    <col min="8" max="8" width="12.28515625" customWidth="1"/>
    <col min="9" max="9" width="11.140625" customWidth="1"/>
    <col min="10" max="10" width="11.42578125" customWidth="1"/>
  </cols>
  <sheetData>
    <row r="2" spans="1:10" x14ac:dyDescent="0.25">
      <c r="B2" t="s">
        <v>600</v>
      </c>
    </row>
    <row r="4" spans="1:10" x14ac:dyDescent="0.25">
      <c r="A4" s="641" t="s">
        <v>524</v>
      </c>
      <c r="B4" s="641" t="s">
        <v>1</v>
      </c>
      <c r="C4" s="645" t="s">
        <v>601</v>
      </c>
      <c r="D4" s="641" t="s">
        <v>569</v>
      </c>
      <c r="E4" s="641"/>
      <c r="F4" s="641" t="s">
        <v>689</v>
      </c>
      <c r="G4" s="641"/>
      <c r="H4" s="641" t="s">
        <v>602</v>
      </c>
      <c r="I4" s="641" t="s">
        <v>603</v>
      </c>
      <c r="J4" s="641" t="s">
        <v>604</v>
      </c>
    </row>
    <row r="5" spans="1:10" x14ac:dyDescent="0.25">
      <c r="A5" s="641"/>
      <c r="B5" s="641"/>
      <c r="C5" s="645"/>
      <c r="D5" s="1" t="s">
        <v>6</v>
      </c>
      <c r="E5" s="1" t="s">
        <v>7</v>
      </c>
      <c r="F5" s="1" t="s">
        <v>6</v>
      </c>
      <c r="G5" s="1" t="s">
        <v>605</v>
      </c>
      <c r="H5" s="641"/>
      <c r="I5" s="641"/>
      <c r="J5" s="641"/>
    </row>
    <row r="6" spans="1:10" x14ac:dyDescent="0.25">
      <c r="A6" s="576">
        <v>1</v>
      </c>
      <c r="B6" s="576">
        <v>2</v>
      </c>
      <c r="C6" s="576">
        <v>3</v>
      </c>
      <c r="D6" s="576">
        <v>4</v>
      </c>
      <c r="E6" s="576">
        <v>5</v>
      </c>
      <c r="F6" s="576">
        <v>4</v>
      </c>
      <c r="G6" s="576">
        <v>5</v>
      </c>
      <c r="H6" s="576">
        <v>6</v>
      </c>
      <c r="I6" s="576">
        <v>7</v>
      </c>
      <c r="J6" s="576">
        <v>8</v>
      </c>
    </row>
    <row r="7" spans="1:10" x14ac:dyDescent="0.25">
      <c r="A7" s="126">
        <v>1</v>
      </c>
      <c r="B7" s="1" t="s">
        <v>600</v>
      </c>
      <c r="C7" s="1" t="s">
        <v>12</v>
      </c>
      <c r="D7" s="1"/>
      <c r="E7" s="1"/>
      <c r="F7" s="379">
        <f>F8+F20+F29+F30+F32+F33+F34+F35</f>
        <v>7790.5861279999999</v>
      </c>
      <c r="G7" s="379">
        <f t="shared" ref="G7:J7" si="0">G8+G20+G29+G30+G32+G33+G34+G35</f>
        <v>9525.2441280000003</v>
      </c>
      <c r="H7" s="379">
        <f t="shared" si="0"/>
        <v>13897.9858</v>
      </c>
      <c r="I7" s="379">
        <f t="shared" si="0"/>
        <v>14408.032632</v>
      </c>
      <c r="J7" s="379">
        <f t="shared" si="0"/>
        <v>14549.238371520001</v>
      </c>
    </row>
    <row r="8" spans="1:10" ht="45" x14ac:dyDescent="0.25">
      <c r="A8" s="126" t="s">
        <v>53</v>
      </c>
      <c r="B8" s="45" t="s">
        <v>606</v>
      </c>
      <c r="C8" s="1" t="s">
        <v>12</v>
      </c>
      <c r="D8" s="1"/>
      <c r="E8" s="1"/>
      <c r="F8" s="379">
        <f>F9+F10+F11+F12+F13+F14+F15+F16+F17+F18+F19</f>
        <v>7463.9311280000002</v>
      </c>
      <c r="G8" s="379">
        <f t="shared" ref="G8:J8" si="1">G9+G10+G11+G12+G13+G14+G15+G16+G17+G18+G19</f>
        <v>7463.9311280000002</v>
      </c>
      <c r="H8" s="379">
        <f t="shared" si="1"/>
        <v>9098.854800000001</v>
      </c>
      <c r="I8" s="379">
        <f t="shared" si="1"/>
        <v>9578.0056320000003</v>
      </c>
      <c r="J8" s="379">
        <f t="shared" si="1"/>
        <v>10115.931371520001</v>
      </c>
    </row>
    <row r="9" spans="1:10" x14ac:dyDescent="0.25">
      <c r="A9" s="578" t="s">
        <v>55</v>
      </c>
      <c r="B9" s="1" t="s">
        <v>607</v>
      </c>
      <c r="C9" s="1" t="s">
        <v>12</v>
      </c>
      <c r="D9" s="1"/>
      <c r="E9" s="1"/>
      <c r="F9" s="1"/>
      <c r="G9" s="1"/>
      <c r="H9" s="1"/>
      <c r="I9" s="1"/>
      <c r="J9" s="1"/>
    </row>
    <row r="10" spans="1:10" x14ac:dyDescent="0.25">
      <c r="A10" s="578" t="s">
        <v>56</v>
      </c>
      <c r="B10" s="1" t="s">
        <v>608</v>
      </c>
      <c r="C10" s="1" t="s">
        <v>12</v>
      </c>
      <c r="D10" s="1"/>
      <c r="E10" s="1"/>
      <c r="F10" s="1"/>
      <c r="G10" s="1"/>
      <c r="H10" s="1"/>
      <c r="I10" s="1"/>
      <c r="J10" s="1"/>
    </row>
    <row r="11" spans="1:10" x14ac:dyDescent="0.25">
      <c r="A11" s="578" t="s">
        <v>58</v>
      </c>
      <c r="B11" s="1" t="s">
        <v>609</v>
      </c>
      <c r="C11" s="1" t="s">
        <v>12</v>
      </c>
      <c r="D11" s="1"/>
      <c r="E11" s="1"/>
      <c r="F11" s="1"/>
      <c r="G11" s="1"/>
      <c r="H11" s="1"/>
      <c r="I11" s="1"/>
      <c r="J11" s="1"/>
    </row>
    <row r="12" spans="1:10" x14ac:dyDescent="0.25">
      <c r="A12" s="578" t="s">
        <v>273</v>
      </c>
      <c r="B12" s="1" t="s">
        <v>610</v>
      </c>
      <c r="C12" s="1" t="s">
        <v>12</v>
      </c>
      <c r="D12" s="1"/>
      <c r="E12" s="1"/>
      <c r="F12" s="1"/>
      <c r="G12" s="1"/>
      <c r="H12" s="1"/>
      <c r="I12" s="1"/>
      <c r="J12" s="1"/>
    </row>
    <row r="13" spans="1:10" ht="30" x14ac:dyDescent="0.25">
      <c r="A13" s="578" t="s">
        <v>274</v>
      </c>
      <c r="B13" s="45" t="s">
        <v>611</v>
      </c>
      <c r="C13" s="1" t="s">
        <v>12</v>
      </c>
      <c r="D13" s="1"/>
      <c r="E13" s="1"/>
      <c r="F13" s="1"/>
      <c r="G13" s="1"/>
      <c r="H13" s="1"/>
      <c r="I13" s="1"/>
      <c r="J13" s="1"/>
    </row>
    <row r="14" spans="1:10" ht="30" x14ac:dyDescent="0.25">
      <c r="A14" s="578" t="s">
        <v>304</v>
      </c>
      <c r="B14" s="45" t="s">
        <v>612</v>
      </c>
      <c r="C14" s="1" t="s">
        <v>12</v>
      </c>
      <c r="D14" s="1"/>
      <c r="E14" s="1"/>
      <c r="F14" s="379">
        <f>'Смета ВС'!F21</f>
        <v>7463.9311280000002</v>
      </c>
      <c r="G14" s="379">
        <f>'Смета ВС'!G21</f>
        <v>7463.9311280000002</v>
      </c>
      <c r="H14" s="379">
        <f>'Смета ВС'!H21</f>
        <v>9098.854800000001</v>
      </c>
      <c r="I14" s="379">
        <f>'Смета ВС'!I21</f>
        <v>9578.0056320000003</v>
      </c>
      <c r="J14" s="379">
        <f>'Смета ВС'!J21</f>
        <v>10115.931371520001</v>
      </c>
    </row>
    <row r="15" spans="1:10" x14ac:dyDescent="0.25">
      <c r="A15" s="578" t="s">
        <v>613</v>
      </c>
      <c r="B15" s="1" t="s">
        <v>614</v>
      </c>
      <c r="C15" s="1" t="s">
        <v>12</v>
      </c>
      <c r="D15" s="1"/>
      <c r="E15" s="1"/>
      <c r="F15" s="1"/>
      <c r="G15" s="1"/>
      <c r="H15" s="1"/>
      <c r="I15" s="1"/>
      <c r="J15" s="1"/>
    </row>
    <row r="16" spans="1:10" ht="30" x14ac:dyDescent="0.25">
      <c r="A16" s="578" t="s">
        <v>615</v>
      </c>
      <c r="B16" s="45" t="s">
        <v>616</v>
      </c>
      <c r="C16" s="1" t="s">
        <v>12</v>
      </c>
      <c r="D16" s="1"/>
      <c r="E16" s="1"/>
      <c r="F16" s="1"/>
      <c r="G16" s="1"/>
      <c r="H16" s="1"/>
      <c r="I16" s="1"/>
      <c r="J16" s="1"/>
    </row>
    <row r="17" spans="1:10" ht="30" x14ac:dyDescent="0.25">
      <c r="A17" s="578" t="s">
        <v>617</v>
      </c>
      <c r="B17" s="45" t="s">
        <v>618</v>
      </c>
      <c r="C17" s="1" t="s">
        <v>12</v>
      </c>
      <c r="D17" s="1"/>
      <c r="E17" s="1"/>
      <c r="F17" s="1"/>
      <c r="G17" s="1"/>
      <c r="H17" s="1"/>
      <c r="I17" s="1"/>
      <c r="J17" s="1"/>
    </row>
    <row r="18" spans="1:10" x14ac:dyDescent="0.25">
      <c r="A18" s="578" t="s">
        <v>619</v>
      </c>
      <c r="B18" s="1" t="s">
        <v>620</v>
      </c>
      <c r="C18" s="1" t="s">
        <v>12</v>
      </c>
      <c r="D18" s="1"/>
      <c r="E18" s="1"/>
      <c r="F18" s="1"/>
      <c r="G18" s="1"/>
      <c r="H18" s="1"/>
      <c r="I18" s="1"/>
      <c r="J18" s="1"/>
    </row>
    <row r="19" spans="1:10" ht="30" x14ac:dyDescent="0.25">
      <c r="A19" s="578" t="s">
        <v>448</v>
      </c>
      <c r="B19" s="45" t="s">
        <v>621</v>
      </c>
      <c r="C19" s="1" t="s">
        <v>12</v>
      </c>
      <c r="D19" s="1"/>
      <c r="E19" s="1"/>
      <c r="F19" s="1"/>
      <c r="G19" s="1"/>
      <c r="H19" s="1"/>
      <c r="I19" s="1"/>
      <c r="J19" s="1"/>
    </row>
    <row r="20" spans="1:10" x14ac:dyDescent="0.25">
      <c r="A20" s="126" t="s">
        <v>64</v>
      </c>
      <c r="B20" s="1" t="s">
        <v>622</v>
      </c>
      <c r="C20" s="1" t="s">
        <v>12</v>
      </c>
      <c r="D20" s="1"/>
      <c r="E20" s="1"/>
      <c r="F20" s="1">
        <f>F21+F22+F23+F24+F25+F26+F27+F28</f>
        <v>131.25</v>
      </c>
      <c r="G20" s="1">
        <f t="shared" ref="G20:J20" si="2">G21+G22+G23+G24+G25+G26+G27+G28</f>
        <v>156.43</v>
      </c>
      <c r="H20" s="379">
        <f t="shared" si="2"/>
        <v>125.14400000000001</v>
      </c>
      <c r="I20" s="379">
        <f t="shared" si="2"/>
        <v>125.14400000000001</v>
      </c>
      <c r="J20" s="379">
        <f t="shared" si="2"/>
        <v>125.14400000000001</v>
      </c>
    </row>
    <row r="21" spans="1:10" x14ac:dyDescent="0.25">
      <c r="A21" s="578" t="s">
        <v>66</v>
      </c>
      <c r="B21" s="1" t="s">
        <v>489</v>
      </c>
      <c r="C21" s="1" t="s">
        <v>12</v>
      </c>
      <c r="D21" s="1"/>
      <c r="E21" s="1"/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25">
      <c r="A22" s="578" t="s">
        <v>82</v>
      </c>
      <c r="B22" s="1" t="s">
        <v>623</v>
      </c>
      <c r="C22" s="1" t="s">
        <v>12</v>
      </c>
      <c r="D22" s="1"/>
      <c r="E22" s="1"/>
      <c r="F22" s="1"/>
      <c r="G22" s="1"/>
      <c r="H22" s="1"/>
      <c r="I22" s="1"/>
      <c r="J22" s="1"/>
    </row>
    <row r="23" spans="1:10" ht="30" x14ac:dyDescent="0.25">
      <c r="A23" s="578" t="s">
        <v>88</v>
      </c>
      <c r="B23" s="45" t="s">
        <v>624</v>
      </c>
      <c r="C23" s="1" t="s">
        <v>12</v>
      </c>
      <c r="D23" s="1"/>
      <c r="E23" s="1"/>
      <c r="F23" s="1"/>
      <c r="G23" s="1"/>
      <c r="H23" s="1"/>
      <c r="I23" s="1"/>
      <c r="J23" s="1"/>
    </row>
    <row r="24" spans="1:10" x14ac:dyDescent="0.25">
      <c r="A24" s="578" t="s">
        <v>90</v>
      </c>
      <c r="B24" s="1" t="s">
        <v>625</v>
      </c>
      <c r="C24" s="1" t="s">
        <v>12</v>
      </c>
      <c r="D24" s="1"/>
      <c r="E24" s="1"/>
      <c r="F24" s="1">
        <f>'Смета ВС'!F70</f>
        <v>131.25</v>
      </c>
      <c r="G24" s="1">
        <f>'Смета ВС'!G70</f>
        <v>156.43</v>
      </c>
      <c r="H24" s="1">
        <f>'Смета ВС'!H70</f>
        <v>125.14400000000001</v>
      </c>
      <c r="I24" s="1">
        <f>'Смета ВС'!I70</f>
        <v>125.14400000000001</v>
      </c>
      <c r="J24" s="1">
        <f>'Смета ВС'!J70</f>
        <v>125.14400000000001</v>
      </c>
    </row>
    <row r="25" spans="1:10" ht="30" x14ac:dyDescent="0.25">
      <c r="A25" s="578" t="s">
        <v>92</v>
      </c>
      <c r="B25" s="45" t="s">
        <v>626</v>
      </c>
      <c r="C25" s="1" t="s">
        <v>12</v>
      </c>
      <c r="D25" s="1"/>
      <c r="E25" s="1"/>
      <c r="F25" s="1"/>
      <c r="G25" s="1"/>
      <c r="H25" s="1"/>
      <c r="I25" s="1"/>
      <c r="J25" s="1"/>
    </row>
    <row r="26" spans="1:10" x14ac:dyDescent="0.25">
      <c r="A26" s="578" t="s">
        <v>94</v>
      </c>
      <c r="B26" s="1" t="s">
        <v>131</v>
      </c>
      <c r="C26" s="1" t="s">
        <v>12</v>
      </c>
      <c r="D26" s="1"/>
      <c r="E26" s="1"/>
      <c r="F26" s="1"/>
      <c r="G26" s="1"/>
      <c r="H26" s="1"/>
      <c r="I26" s="1"/>
      <c r="J26" s="1"/>
    </row>
    <row r="27" spans="1:10" ht="30" x14ac:dyDescent="0.25">
      <c r="A27" s="578" t="s">
        <v>96</v>
      </c>
      <c r="B27" s="45" t="s">
        <v>125</v>
      </c>
      <c r="C27" s="1" t="s">
        <v>12</v>
      </c>
      <c r="D27" s="1"/>
      <c r="E27" s="1"/>
      <c r="F27" s="1"/>
      <c r="G27" s="1"/>
      <c r="H27" s="1"/>
      <c r="I27" s="1"/>
      <c r="J27" s="1"/>
    </row>
    <row r="28" spans="1:10" x14ac:dyDescent="0.25">
      <c r="A28" s="578" t="s">
        <v>627</v>
      </c>
      <c r="B28" s="1" t="s">
        <v>628</v>
      </c>
      <c r="C28" s="1" t="s">
        <v>12</v>
      </c>
      <c r="D28" s="1"/>
      <c r="E28" s="1"/>
      <c r="F28" s="1"/>
      <c r="G28" s="1"/>
      <c r="H28" s="1"/>
      <c r="I28" s="1"/>
      <c r="J28" s="1"/>
    </row>
    <row r="29" spans="1:10" ht="30" x14ac:dyDescent="0.25">
      <c r="A29" s="28" t="s">
        <v>102</v>
      </c>
      <c r="B29" s="45" t="s">
        <v>629</v>
      </c>
      <c r="C29" s="1" t="s">
        <v>12</v>
      </c>
      <c r="D29" s="1"/>
      <c r="E29" s="1"/>
      <c r="F29" s="1">
        <f>'Смета ВС'!F63</f>
        <v>195.405</v>
      </c>
      <c r="G29" s="379">
        <f>'Смета ВС'!G63</f>
        <v>1904.8829999999998</v>
      </c>
      <c r="H29" s="379">
        <f>'Смета ВС'!H63</f>
        <v>1904.8829999999998</v>
      </c>
      <c r="I29" s="379">
        <f>'Смета ВС'!I63</f>
        <v>1904.8829999999998</v>
      </c>
      <c r="J29" s="379">
        <f>'Смета ВС'!J63</f>
        <v>1904.8829999999998</v>
      </c>
    </row>
    <row r="30" spans="1:10" ht="30" x14ac:dyDescent="0.25">
      <c r="A30" s="28" t="s">
        <v>231</v>
      </c>
      <c r="B30" s="45" t="s">
        <v>630</v>
      </c>
      <c r="C30" s="1" t="s">
        <v>12</v>
      </c>
      <c r="D30" s="1"/>
      <c r="E30" s="1"/>
      <c r="F30" s="1"/>
      <c r="G30" s="1"/>
      <c r="H30" s="1"/>
      <c r="I30" s="1"/>
      <c r="J30" s="1"/>
    </row>
    <row r="31" spans="1:10" ht="30" x14ac:dyDescent="0.25">
      <c r="A31" s="578" t="s">
        <v>108</v>
      </c>
      <c r="B31" s="365" t="s">
        <v>598</v>
      </c>
      <c r="C31" s="47" t="s">
        <v>12</v>
      </c>
      <c r="D31" s="1"/>
      <c r="E31" s="1"/>
      <c r="F31" s="1"/>
      <c r="G31" s="1"/>
      <c r="H31" s="1"/>
      <c r="I31" s="1"/>
      <c r="J31" s="1"/>
    </row>
    <row r="32" spans="1:10" x14ac:dyDescent="0.25">
      <c r="A32" s="28" t="s">
        <v>371</v>
      </c>
      <c r="B32" s="365" t="s">
        <v>631</v>
      </c>
      <c r="C32" s="47" t="s">
        <v>12</v>
      </c>
      <c r="D32" s="1"/>
      <c r="E32" s="1"/>
      <c r="F32" s="1"/>
      <c r="G32" s="1"/>
      <c r="H32" s="1"/>
      <c r="I32" s="1"/>
      <c r="J32" s="1"/>
    </row>
    <row r="33" spans="1:10" ht="30" x14ac:dyDescent="0.25">
      <c r="A33" s="28" t="s">
        <v>288</v>
      </c>
      <c r="B33" s="365" t="s">
        <v>632</v>
      </c>
      <c r="C33" s="47" t="s">
        <v>12</v>
      </c>
      <c r="D33" s="1"/>
      <c r="E33" s="1"/>
      <c r="F33" s="1"/>
      <c r="G33" s="1"/>
      <c r="H33" s="1"/>
      <c r="I33" s="1"/>
      <c r="J33" s="1"/>
    </row>
    <row r="34" spans="1:10" ht="45" x14ac:dyDescent="0.25">
      <c r="A34" s="28" t="s">
        <v>134</v>
      </c>
      <c r="B34" s="365" t="s">
        <v>633</v>
      </c>
      <c r="C34" s="47" t="s">
        <v>12</v>
      </c>
      <c r="D34" s="1"/>
      <c r="E34" s="1"/>
      <c r="F34" s="1">
        <v>0</v>
      </c>
      <c r="G34" s="1">
        <v>0</v>
      </c>
      <c r="H34" s="1">
        <f>'Смета ВС'!H84</f>
        <v>2769.1039999999998</v>
      </c>
      <c r="I34" s="1">
        <f>'Смета ВС'!I84</f>
        <v>2800</v>
      </c>
      <c r="J34" s="1">
        <f>'Смета ВС'!J84</f>
        <v>2403.2800000000002</v>
      </c>
    </row>
    <row r="35" spans="1:10" ht="30" x14ac:dyDescent="0.25">
      <c r="A35" s="28" t="s">
        <v>380</v>
      </c>
      <c r="B35" s="365" t="s">
        <v>634</v>
      </c>
      <c r="C35" s="47" t="s">
        <v>12</v>
      </c>
      <c r="D35" s="1"/>
      <c r="E35" s="1"/>
      <c r="F35" s="1"/>
      <c r="G35" s="1"/>
      <c r="H35" s="1"/>
      <c r="I35" s="1"/>
      <c r="J35" s="1"/>
    </row>
    <row r="36" spans="1:10" x14ac:dyDescent="0.25">
      <c r="A36" s="578" t="s">
        <v>388</v>
      </c>
      <c r="B36" s="365" t="s">
        <v>635</v>
      </c>
      <c r="C36" s="47" t="s">
        <v>12</v>
      </c>
      <c r="D36" s="1"/>
      <c r="E36" s="1"/>
      <c r="F36" s="1"/>
      <c r="G36" s="1"/>
      <c r="H36" s="1"/>
      <c r="I36" s="1"/>
      <c r="J36" s="1"/>
    </row>
    <row r="37" spans="1:10" x14ac:dyDescent="0.25">
      <c r="A37" s="578" t="s">
        <v>390</v>
      </c>
      <c r="B37" s="365" t="s">
        <v>636</v>
      </c>
      <c r="C37" s="47" t="s">
        <v>12</v>
      </c>
      <c r="D37" s="1"/>
      <c r="E37" s="1"/>
      <c r="F37" s="1"/>
      <c r="G37" s="1"/>
      <c r="H37" s="1"/>
      <c r="I37" s="1"/>
      <c r="J37" s="1"/>
    </row>
    <row r="38" spans="1:10" x14ac:dyDescent="0.25">
      <c r="A38" s="174"/>
    </row>
    <row r="39" spans="1:10" x14ac:dyDescent="0.25">
      <c r="A39" s="174"/>
    </row>
    <row r="40" spans="1:10" x14ac:dyDescent="0.25">
      <c r="A40" s="174"/>
      <c r="B40" s="574" t="s">
        <v>654</v>
      </c>
      <c r="F40" t="s">
        <v>564</v>
      </c>
    </row>
  </sheetData>
  <mergeCells count="8">
    <mergeCell ref="I4:I5"/>
    <mergeCell ref="J4:J5"/>
    <mergeCell ref="D4:E4"/>
    <mergeCell ref="F4:G4"/>
    <mergeCell ref="A4:A5"/>
    <mergeCell ref="B4:B5"/>
    <mergeCell ref="C4:C5"/>
    <mergeCell ref="H4:H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J23"/>
  <sheetViews>
    <sheetView workbookViewId="0">
      <selection activeCell="J6" sqref="J6"/>
    </sheetView>
  </sheetViews>
  <sheetFormatPr defaultRowHeight="15" x14ac:dyDescent="0.25"/>
  <cols>
    <col min="1" max="1" width="7.42578125" customWidth="1"/>
    <col min="2" max="2" width="31.5703125" customWidth="1"/>
    <col min="4" max="4" width="14.7109375" hidden="1" customWidth="1"/>
    <col min="5" max="5" width="12.7109375" hidden="1" customWidth="1"/>
    <col min="6" max="6" width="12.5703125" customWidth="1"/>
    <col min="7" max="7" width="11.7109375" customWidth="1"/>
    <col min="8" max="8" width="12.5703125" customWidth="1"/>
  </cols>
  <sheetData>
    <row r="2" spans="1:10" x14ac:dyDescent="0.25">
      <c r="B2" t="s">
        <v>637</v>
      </c>
    </row>
    <row r="4" spans="1:10" x14ac:dyDescent="0.25">
      <c r="A4" s="641" t="s">
        <v>524</v>
      </c>
      <c r="B4" s="641" t="s">
        <v>1</v>
      </c>
      <c r="C4" s="645" t="s">
        <v>601</v>
      </c>
      <c r="D4" s="646" t="s">
        <v>569</v>
      </c>
      <c r="E4" s="646"/>
      <c r="F4" s="646" t="s">
        <v>572</v>
      </c>
      <c r="G4" s="646"/>
      <c r="H4" s="641" t="s">
        <v>638</v>
      </c>
      <c r="I4" s="641" t="s">
        <v>639</v>
      </c>
      <c r="J4" s="641" t="s">
        <v>640</v>
      </c>
    </row>
    <row r="5" spans="1:10" x14ac:dyDescent="0.25">
      <c r="A5" s="641"/>
      <c r="B5" s="641"/>
      <c r="C5" s="645"/>
      <c r="D5" s="1" t="s">
        <v>6</v>
      </c>
      <c r="E5" s="1" t="s">
        <v>7</v>
      </c>
      <c r="F5" s="1" t="s">
        <v>6</v>
      </c>
      <c r="G5" s="1" t="s">
        <v>9</v>
      </c>
      <c r="H5" s="641"/>
      <c r="I5" s="641"/>
      <c r="J5" s="641"/>
    </row>
    <row r="6" spans="1:10" x14ac:dyDescent="0.25">
      <c r="A6" s="576">
        <v>1</v>
      </c>
      <c r="B6" s="576">
        <v>2</v>
      </c>
      <c r="C6" s="576">
        <v>3</v>
      </c>
      <c r="D6" s="576">
        <v>4</v>
      </c>
      <c r="E6" s="576">
        <v>5</v>
      </c>
      <c r="F6" s="576">
        <v>4</v>
      </c>
      <c r="G6" s="576">
        <v>5</v>
      </c>
      <c r="H6" s="576">
        <v>6</v>
      </c>
      <c r="I6" s="576">
        <v>7</v>
      </c>
      <c r="J6" s="576">
        <v>8</v>
      </c>
    </row>
    <row r="7" spans="1:10" x14ac:dyDescent="0.25">
      <c r="A7" s="621" t="s">
        <v>151</v>
      </c>
      <c r="B7" s="622" t="s">
        <v>680</v>
      </c>
      <c r="C7" s="622" t="s">
        <v>12</v>
      </c>
      <c r="D7" s="622"/>
      <c r="E7" s="622"/>
      <c r="F7" s="623">
        <f>F8+F9+F10+F11</f>
        <v>22609.153210200002</v>
      </c>
      <c r="G7" s="623">
        <f t="shared" ref="G7:J7" si="0">G8+G9+G10+G11</f>
        <v>25506.8933402</v>
      </c>
      <c r="H7" s="623">
        <f t="shared" si="0"/>
        <v>30540.481667200002</v>
      </c>
      <c r="I7" s="623">
        <f t="shared" si="0"/>
        <v>29746.507862079998</v>
      </c>
      <c r="J7" s="623">
        <f t="shared" si="0"/>
        <v>30271.737527404803</v>
      </c>
    </row>
    <row r="8" spans="1:10" x14ac:dyDescent="0.25">
      <c r="A8" s="109" t="s">
        <v>152</v>
      </c>
      <c r="B8" s="1" t="s">
        <v>681</v>
      </c>
      <c r="C8" s="1" t="s">
        <v>12</v>
      </c>
      <c r="D8" s="1"/>
      <c r="E8" s="1"/>
      <c r="F8" s="379">
        <f>операц.расходы!F7</f>
        <v>7720.6905622000013</v>
      </c>
      <c r="G8" s="379">
        <f>операц.расходы!G7</f>
        <v>11438.0877322</v>
      </c>
      <c r="H8" s="379">
        <f>операц.расходы!H7</f>
        <v>11895.929048</v>
      </c>
      <c r="I8" s="379">
        <f>операц.расходы!I7</f>
        <v>10356.233569919999</v>
      </c>
      <c r="J8" s="379">
        <f>операц.расходы!J7</f>
        <v>10492.7989127168</v>
      </c>
    </row>
    <row r="9" spans="1:10" x14ac:dyDescent="0.25">
      <c r="A9" s="109" t="s">
        <v>168</v>
      </c>
      <c r="B9" s="1" t="s">
        <v>682</v>
      </c>
      <c r="C9" s="1" t="s">
        <v>12</v>
      </c>
      <c r="D9" s="1"/>
      <c r="E9" s="1"/>
      <c r="F9" s="379">
        <f>'Смета ВС'!F16</f>
        <v>7097.8765199999998</v>
      </c>
      <c r="G9" s="379">
        <f>'Смета ВС'!G16</f>
        <v>4532.3214799999996</v>
      </c>
      <c r="H9" s="379">
        <f>'Смета ВС'!H16</f>
        <v>4713.4968191999997</v>
      </c>
      <c r="I9" s="379">
        <f>'Смета ВС'!I16</f>
        <v>4949.1716601600001</v>
      </c>
      <c r="J9" s="608">
        <f>'Смета ВС'!J16</f>
        <v>5196.6302431679997</v>
      </c>
    </row>
    <row r="10" spans="1:10" x14ac:dyDescent="0.25">
      <c r="A10" s="109" t="s">
        <v>172</v>
      </c>
      <c r="B10" s="1" t="s">
        <v>683</v>
      </c>
      <c r="C10" s="1" t="s">
        <v>12</v>
      </c>
      <c r="D10" s="1"/>
      <c r="E10" s="1"/>
      <c r="F10" s="379">
        <f>'неподконтрольные расходы'!F7</f>
        <v>7790.5861279999999</v>
      </c>
      <c r="G10" s="379">
        <f>'неподконтрольные расходы'!G7</f>
        <v>9525.2441280000003</v>
      </c>
      <c r="H10" s="379">
        <f>'неподконтрольные расходы'!H7</f>
        <v>13897.9858</v>
      </c>
      <c r="I10" s="379">
        <f>'неподконтрольные расходы'!I7</f>
        <v>14408.032632</v>
      </c>
      <c r="J10" s="379">
        <f>'неподконтрольные расходы'!J7</f>
        <v>14549.238371520001</v>
      </c>
    </row>
    <row r="11" spans="1:10" x14ac:dyDescent="0.25">
      <c r="A11" s="109" t="s">
        <v>106</v>
      </c>
      <c r="B11" s="1" t="s">
        <v>684</v>
      </c>
      <c r="C11" s="1" t="s">
        <v>12</v>
      </c>
      <c r="D11" s="1"/>
      <c r="E11" s="1"/>
      <c r="F11" s="1">
        <f>'Смета ВС'!F60</f>
        <v>0</v>
      </c>
      <c r="G11" s="1">
        <f>'Смета ВС'!G60</f>
        <v>11.24</v>
      </c>
      <c r="H11" s="1">
        <f>'Смета ВС'!H60</f>
        <v>33.07</v>
      </c>
      <c r="I11" s="1">
        <f>'Смета ВС'!I60</f>
        <v>33.07</v>
      </c>
      <c r="J11" s="1">
        <f>'Смета ВС'!J60</f>
        <v>33.07</v>
      </c>
    </row>
    <row r="12" spans="1:10" x14ac:dyDescent="0.25">
      <c r="A12" s="627" t="s">
        <v>110</v>
      </c>
      <c r="B12" s="628" t="s">
        <v>685</v>
      </c>
      <c r="C12" s="628" t="s">
        <v>12</v>
      </c>
      <c r="D12" s="628"/>
      <c r="E12" s="628"/>
      <c r="F12" s="628">
        <f>'Смета ВС'!F75</f>
        <v>228.38</v>
      </c>
      <c r="G12" s="632">
        <f>'Смета ВС'!G75</f>
        <v>228.38</v>
      </c>
      <c r="H12" s="629">
        <f>'Смета ВС'!H75</f>
        <v>833.14133001599998</v>
      </c>
      <c r="I12" s="629">
        <f>'Смета ВС'!I75</f>
        <v>808.39523586239989</v>
      </c>
      <c r="J12" s="629">
        <f>'Смета ВС'!J75</f>
        <v>836.05372582214386</v>
      </c>
    </row>
    <row r="13" spans="1:10" x14ac:dyDescent="0.25">
      <c r="A13" s="627" t="s">
        <v>120</v>
      </c>
      <c r="B13" s="628" t="s">
        <v>686</v>
      </c>
      <c r="C13" s="628" t="s">
        <v>292</v>
      </c>
      <c r="D13" s="628"/>
      <c r="E13" s="628"/>
      <c r="F13" s="632">
        <f>F12/F7*100</f>
        <v>1.0101218647010961</v>
      </c>
      <c r="G13" s="632">
        <f t="shared" ref="G13:J13" si="1">G12/G7*100</f>
        <v>0.89536580152653455</v>
      </c>
      <c r="H13" s="632">
        <f t="shared" si="1"/>
        <v>2.7279901446701174</v>
      </c>
      <c r="I13" s="632">
        <f t="shared" si="1"/>
        <v>2.7176139115573936</v>
      </c>
      <c r="J13" s="632">
        <f t="shared" si="1"/>
        <v>2.7618293302961878</v>
      </c>
    </row>
    <row r="14" spans="1:10" x14ac:dyDescent="0.25">
      <c r="A14" s="624" t="s">
        <v>688</v>
      </c>
      <c r="B14" s="625" t="s">
        <v>687</v>
      </c>
      <c r="C14" s="625" t="s">
        <v>12</v>
      </c>
      <c r="D14" s="625"/>
      <c r="E14" s="625"/>
      <c r="F14" s="626">
        <f>F7+F12</f>
        <v>22837.533210200003</v>
      </c>
      <c r="G14" s="626">
        <f t="shared" ref="G14:J14" si="2">G7+G12</f>
        <v>25735.273340200001</v>
      </c>
      <c r="H14" s="626">
        <f t="shared" si="2"/>
        <v>31373.622997216</v>
      </c>
      <c r="I14" s="626">
        <f t="shared" si="2"/>
        <v>30554.903097942399</v>
      </c>
      <c r="J14" s="626">
        <f t="shared" si="2"/>
        <v>31107.791253226947</v>
      </c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3" spans="1:10" x14ac:dyDescent="0.25">
      <c r="B23" t="s">
        <v>654</v>
      </c>
      <c r="F23" t="s">
        <v>564</v>
      </c>
    </row>
  </sheetData>
  <mergeCells count="8">
    <mergeCell ref="I4:I5"/>
    <mergeCell ref="J4:J5"/>
    <mergeCell ref="D4:E4"/>
    <mergeCell ref="F4:G4"/>
    <mergeCell ref="A4:A5"/>
    <mergeCell ref="B4:B5"/>
    <mergeCell ref="C4:C5"/>
    <mergeCell ref="H4:H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94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94" sqref="A94:XFD94"/>
    </sheetView>
  </sheetViews>
  <sheetFormatPr defaultRowHeight="15" x14ac:dyDescent="0.25"/>
  <cols>
    <col min="1" max="1" width="7.5703125" customWidth="1"/>
    <col min="2" max="2" width="37.7109375" customWidth="1"/>
    <col min="3" max="3" width="11.140625" customWidth="1"/>
    <col min="4" max="4" width="11" hidden="1" customWidth="1"/>
    <col min="5" max="5" width="10.42578125" hidden="1" customWidth="1"/>
    <col min="6" max="6" width="9.5703125" customWidth="1"/>
    <col min="8" max="8" width="9.85546875" customWidth="1"/>
    <col min="9" max="9" width="10.42578125" customWidth="1"/>
    <col min="10" max="10" width="10" customWidth="1"/>
    <col min="11" max="11" width="9.85546875" customWidth="1"/>
  </cols>
  <sheetData>
    <row r="1" spans="1:13" x14ac:dyDescent="0.25">
      <c r="B1" t="s">
        <v>704</v>
      </c>
    </row>
    <row r="3" spans="1:13" x14ac:dyDescent="0.25">
      <c r="A3" s="649" t="s">
        <v>386</v>
      </c>
      <c r="B3" s="649"/>
      <c r="C3" s="649"/>
      <c r="D3" s="649"/>
      <c r="E3" s="649"/>
      <c r="F3" s="649"/>
      <c r="G3" s="649"/>
      <c r="H3" s="649"/>
      <c r="I3" s="316"/>
      <c r="J3" s="316"/>
    </row>
    <row r="4" spans="1:13" ht="15.75" thickBot="1" x14ac:dyDescent="0.3">
      <c r="A4" s="152"/>
      <c r="B4" s="235" t="s">
        <v>698</v>
      </c>
      <c r="C4" s="152"/>
      <c r="D4" s="152"/>
      <c r="E4" s="152"/>
      <c r="F4" s="152"/>
      <c r="G4" s="152"/>
      <c r="H4" s="152"/>
      <c r="I4" s="316" t="s">
        <v>705</v>
      </c>
      <c r="J4" s="316" t="s">
        <v>705</v>
      </c>
    </row>
    <row r="5" spans="1:13" ht="15.75" thickBot="1" x14ac:dyDescent="0.3">
      <c r="A5" s="653" t="s">
        <v>0</v>
      </c>
      <c r="B5" s="653" t="s">
        <v>1</v>
      </c>
      <c r="C5" s="653" t="s">
        <v>2</v>
      </c>
      <c r="D5" s="656" t="s">
        <v>176</v>
      </c>
      <c r="E5" s="657"/>
      <c r="F5" s="657"/>
      <c r="G5" s="657"/>
      <c r="H5" s="657"/>
      <c r="I5" s="657"/>
      <c r="J5" s="658"/>
      <c r="K5" s="656" t="s">
        <v>177</v>
      </c>
      <c r="L5" s="657"/>
      <c r="M5" s="658"/>
    </row>
    <row r="6" spans="1:13" ht="30" customHeight="1" thickBot="1" x14ac:dyDescent="0.3">
      <c r="A6" s="654"/>
      <c r="B6" s="654"/>
      <c r="C6" s="654"/>
      <c r="D6" s="650">
        <v>2015</v>
      </c>
      <c r="E6" s="650"/>
      <c r="F6" s="651" t="s">
        <v>674</v>
      </c>
      <c r="G6" s="652"/>
      <c r="H6" s="647" t="s">
        <v>403</v>
      </c>
      <c r="I6" s="647" t="s">
        <v>516</v>
      </c>
      <c r="J6" s="653" t="s">
        <v>517</v>
      </c>
      <c r="K6" s="647" t="s">
        <v>403</v>
      </c>
      <c r="L6" s="647" t="s">
        <v>516</v>
      </c>
      <c r="M6" s="653" t="s">
        <v>517</v>
      </c>
    </row>
    <row r="7" spans="1:13" ht="15.75" thickBot="1" x14ac:dyDescent="0.3">
      <c r="A7" s="655"/>
      <c r="B7" s="655"/>
      <c r="C7" s="655"/>
      <c r="D7" s="62" t="s">
        <v>6</v>
      </c>
      <c r="E7" s="4" t="s">
        <v>7</v>
      </c>
      <c r="F7" s="4" t="s">
        <v>8</v>
      </c>
      <c r="G7" s="4" t="s">
        <v>9</v>
      </c>
      <c r="H7" s="648"/>
      <c r="I7" s="648"/>
      <c r="J7" s="655"/>
      <c r="K7" s="648"/>
      <c r="L7" s="648"/>
      <c r="M7" s="655"/>
    </row>
    <row r="8" spans="1:13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4">
        <v>6</v>
      </c>
      <c r="G8" s="44">
        <v>7</v>
      </c>
      <c r="H8" s="327">
        <v>8</v>
      </c>
      <c r="I8" s="328">
        <v>9</v>
      </c>
      <c r="J8" s="328">
        <v>10</v>
      </c>
      <c r="K8" s="330">
        <v>11</v>
      </c>
      <c r="L8" s="330">
        <v>12</v>
      </c>
      <c r="M8" s="330">
        <v>13</v>
      </c>
    </row>
    <row r="9" spans="1:13" ht="15.75" thickBot="1" x14ac:dyDescent="0.3">
      <c r="A9" s="331"/>
      <c r="B9" s="5"/>
      <c r="C9" s="5"/>
      <c r="D9" s="5"/>
      <c r="E9" s="5"/>
      <c r="F9" s="5"/>
      <c r="G9" s="5"/>
      <c r="H9" s="5"/>
      <c r="I9" s="5"/>
      <c r="J9" s="335"/>
      <c r="K9" s="203"/>
      <c r="L9" s="325"/>
      <c r="M9" s="203"/>
    </row>
    <row r="10" spans="1:13" ht="15.75" thickBot="1" x14ac:dyDescent="0.3">
      <c r="A10" s="6">
        <v>1</v>
      </c>
      <c r="B10" s="7" t="s">
        <v>10</v>
      </c>
      <c r="C10" s="7"/>
      <c r="D10" s="8">
        <f>D11+D15+D21+D22+D25+D26+D27</f>
        <v>0</v>
      </c>
      <c r="E10" s="8">
        <f t="shared" ref="E10:M10" si="0">E11+E15+E21+E22+E25+E26+E27</f>
        <v>0</v>
      </c>
      <c r="F10" s="8">
        <f t="shared" si="0"/>
        <v>16811.639039000002</v>
      </c>
      <c r="G10" s="8">
        <f t="shared" si="0"/>
        <v>18253.883999000001</v>
      </c>
      <c r="H10" s="8">
        <f t="shared" si="0"/>
        <v>19235.948539199999</v>
      </c>
      <c r="I10" s="8">
        <f t="shared" si="0"/>
        <v>20025.070088960001</v>
      </c>
      <c r="J10" s="8">
        <f t="shared" si="0"/>
        <v>20888.366123359996</v>
      </c>
      <c r="K10" s="8">
        <f t="shared" si="0"/>
        <v>0</v>
      </c>
      <c r="L10" s="8">
        <f t="shared" si="0"/>
        <v>0</v>
      </c>
      <c r="M10" s="8">
        <f t="shared" si="0"/>
        <v>0</v>
      </c>
    </row>
    <row r="11" spans="1:13" ht="33" customHeight="1" thickBot="1" x14ac:dyDescent="0.3">
      <c r="A11" s="221" t="s">
        <v>11</v>
      </c>
      <c r="B11" s="222" t="s">
        <v>148</v>
      </c>
      <c r="C11" s="223" t="s">
        <v>12</v>
      </c>
      <c r="D11" s="224">
        <f t="shared" ref="D11:K11" si="1">D12+D13+D14</f>
        <v>0</v>
      </c>
      <c r="E11" s="224">
        <f t="shared" si="1"/>
        <v>0</v>
      </c>
      <c r="F11" s="592">
        <f t="shared" si="1"/>
        <v>52.5</v>
      </c>
      <c r="G11" s="224">
        <f t="shared" si="1"/>
        <v>968.3</v>
      </c>
      <c r="H11" s="209">
        <f t="shared" si="1"/>
        <v>959.19999999999993</v>
      </c>
      <c r="I11" s="209">
        <f t="shared" ref="I11:J11" si="2">I12+I13+I14</f>
        <v>960.59999999999991</v>
      </c>
      <c r="J11" s="210">
        <f t="shared" si="2"/>
        <v>962.69999999999993</v>
      </c>
      <c r="K11" s="211">
        <f t="shared" si="1"/>
        <v>0</v>
      </c>
      <c r="L11" s="430">
        <f t="shared" ref="L11:M11" si="3">L12+L13+L14</f>
        <v>0</v>
      </c>
      <c r="M11" s="211">
        <f t="shared" si="3"/>
        <v>0</v>
      </c>
    </row>
    <row r="12" spans="1:13" ht="15.75" thickTop="1" x14ac:dyDescent="0.25">
      <c r="A12" s="10" t="s">
        <v>13</v>
      </c>
      <c r="B12" s="11" t="s">
        <v>14</v>
      </c>
      <c r="C12" s="12" t="s">
        <v>12</v>
      </c>
      <c r="D12" s="3">
        <f>'расшифровки ВС'!D22</f>
        <v>0</v>
      </c>
      <c r="E12" s="3">
        <f>'расшифровки ВС'!E22</f>
        <v>0</v>
      </c>
      <c r="F12" s="591">
        <f>'расшифровки ВС'!F22</f>
        <v>52.5</v>
      </c>
      <c r="G12" s="3">
        <f>'расшифровки ВС'!G22</f>
        <v>52.5</v>
      </c>
      <c r="H12" s="3">
        <f>'расшифровки ВС'!H22</f>
        <v>43.4</v>
      </c>
      <c r="I12" s="3">
        <f>'расшифровки ВС'!I22</f>
        <v>44.800000000000004</v>
      </c>
      <c r="J12" s="64">
        <f>'расшифровки ВС'!J22</f>
        <v>46.900000000000006</v>
      </c>
      <c r="K12" s="205">
        <f>'расшифровки ВС'!K22</f>
        <v>0</v>
      </c>
      <c r="L12" s="436">
        <f>'расшифровки ВС'!L22</f>
        <v>0</v>
      </c>
      <c r="M12" s="205">
        <f>'расшифровки ВС'!M22</f>
        <v>0</v>
      </c>
    </row>
    <row r="13" spans="1:13" ht="15.75" thickBot="1" x14ac:dyDescent="0.3">
      <c r="A13" s="10" t="s">
        <v>15</v>
      </c>
      <c r="B13" s="13" t="s">
        <v>16</v>
      </c>
      <c r="C13" s="12" t="s">
        <v>12</v>
      </c>
      <c r="D13" s="2">
        <f>'расшифровки ВС'!D32</f>
        <v>0</v>
      </c>
      <c r="E13" s="2">
        <f>'расшифровки ВС'!E32</f>
        <v>0</v>
      </c>
      <c r="F13" s="2">
        <f>'расшифровки ВС'!F32</f>
        <v>0</v>
      </c>
      <c r="G13" s="2">
        <f>'расшифровки ВС'!G32</f>
        <v>915.8</v>
      </c>
      <c r="H13" s="2">
        <f>'расшифровки ВС'!H32</f>
        <v>915.8</v>
      </c>
      <c r="I13" s="2">
        <f>'расшифровки ВС'!I32</f>
        <v>915.8</v>
      </c>
      <c r="J13" s="65">
        <f>'расшифровки ВС'!J32</f>
        <v>915.8</v>
      </c>
      <c r="K13" s="534">
        <f>'расшифровки ВС'!K32</f>
        <v>0</v>
      </c>
      <c r="L13" s="437">
        <f>'расшифровки ВС'!L32</f>
        <v>0</v>
      </c>
      <c r="M13" s="534">
        <f>'расшифровки ВС'!M32</f>
        <v>0</v>
      </c>
    </row>
    <row r="14" spans="1:13" ht="26.25" thickBot="1" x14ac:dyDescent="0.3">
      <c r="A14" s="226" t="s">
        <v>17</v>
      </c>
      <c r="B14" s="227" t="s">
        <v>18</v>
      </c>
      <c r="C14" s="228" t="s">
        <v>12</v>
      </c>
      <c r="D14" s="229">
        <f>'расшифровки ВС'!D43+'расшифровки ВС'!D42</f>
        <v>0</v>
      </c>
      <c r="E14" s="229">
        <f>'расшифровки ВС'!E43+'расшифровки ВС'!E42</f>
        <v>0</v>
      </c>
      <c r="F14" s="229">
        <f>'расшифровки ВС'!F43+'расшифровки ВС'!F42</f>
        <v>0</v>
      </c>
      <c r="G14" s="229">
        <f>'расшифровки ВС'!G43+'расшифровки ВС'!G42</f>
        <v>0</v>
      </c>
      <c r="H14" s="229">
        <f>'расшифровки ВС'!H43+'расшифровки ВС'!H42</f>
        <v>0</v>
      </c>
      <c r="I14" s="229">
        <f>'расшифровки ВС'!I43+'расшифровки ВС'!I42</f>
        <v>0</v>
      </c>
      <c r="J14" s="230">
        <f>'расшифровки ВС'!J43+'расшифровки ВС'!J42</f>
        <v>0</v>
      </c>
      <c r="K14" s="535">
        <f>'расшифровки ВС'!K43+'расшифровки ВС'!K42</f>
        <v>0</v>
      </c>
      <c r="L14" s="438">
        <f>'расшифровки ВС'!L43+'расшифровки ВС'!L42</f>
        <v>0</v>
      </c>
      <c r="M14" s="535">
        <f>'расшифровки ВС'!M43+'расшифровки ВС'!M42</f>
        <v>0</v>
      </c>
    </row>
    <row r="15" spans="1:13" ht="32.25" customHeight="1" thickTop="1" thickBot="1" x14ac:dyDescent="0.3">
      <c r="A15" s="221" t="s">
        <v>19</v>
      </c>
      <c r="B15" s="222" t="s">
        <v>20</v>
      </c>
      <c r="C15" s="223" t="s">
        <v>12</v>
      </c>
      <c r="D15" s="224">
        <f>D16+D17+D18+D19+D20</f>
        <v>0</v>
      </c>
      <c r="E15" s="224">
        <f t="shared" ref="E15:K15" si="4">E16+E17+E18+E19+E20</f>
        <v>0</v>
      </c>
      <c r="F15" s="224">
        <f t="shared" si="4"/>
        <v>7097.8765199999998</v>
      </c>
      <c r="G15" s="224">
        <f t="shared" si="4"/>
        <v>4532.3214799999996</v>
      </c>
      <c r="H15" s="216">
        <f t="shared" si="4"/>
        <v>4713.4968191999997</v>
      </c>
      <c r="I15" s="216">
        <f t="shared" ref="I15:J15" si="5">I16+I17+I18+I19+I20</f>
        <v>4949.1716601600001</v>
      </c>
      <c r="J15" s="217">
        <f t="shared" si="5"/>
        <v>5196.6302431679997</v>
      </c>
      <c r="K15" s="225">
        <f t="shared" si="4"/>
        <v>0</v>
      </c>
      <c r="L15" s="439">
        <f t="shared" ref="L15:M15" si="6">L16+L17+L18+L19+L20</f>
        <v>0</v>
      </c>
      <c r="M15" s="225">
        <f t="shared" si="6"/>
        <v>0</v>
      </c>
    </row>
    <row r="16" spans="1:13" ht="15.75" thickTop="1" x14ac:dyDescent="0.25">
      <c r="A16" s="10" t="s">
        <v>21</v>
      </c>
      <c r="B16" s="11" t="s">
        <v>22</v>
      </c>
      <c r="C16" s="12" t="s">
        <v>12</v>
      </c>
      <c r="D16" s="3">
        <f>'расшифровки ВС'!D102</f>
        <v>0</v>
      </c>
      <c r="E16" s="3">
        <f>'расшифровки ВС'!E102</f>
        <v>0</v>
      </c>
      <c r="F16" s="3">
        <f>'расшифровки ВС'!F102</f>
        <v>7097.8765199999998</v>
      </c>
      <c r="G16" s="3">
        <f>'расшифровки ВС'!G102</f>
        <v>4532.3214799999996</v>
      </c>
      <c r="H16" s="3">
        <f>'расшифровки ВС'!H102</f>
        <v>4713.4968191999997</v>
      </c>
      <c r="I16" s="3">
        <f>'расшифровки ВС'!I102</f>
        <v>4949.1716601600001</v>
      </c>
      <c r="J16" s="64">
        <f>'расшифровки ВС'!J102</f>
        <v>5196.6302431679997</v>
      </c>
      <c r="K16" s="205">
        <f>'расшифровки ВС'!K102</f>
        <v>0</v>
      </c>
      <c r="L16" s="436">
        <f>'расшифровки ВС'!L102</f>
        <v>0</v>
      </c>
      <c r="M16" s="205">
        <f>'расшифровки ВС'!M102</f>
        <v>0</v>
      </c>
    </row>
    <row r="17" spans="1:15" x14ac:dyDescent="0.25">
      <c r="A17" s="10" t="s">
        <v>25</v>
      </c>
      <c r="B17" s="13" t="s">
        <v>23</v>
      </c>
      <c r="C17" s="12" t="s">
        <v>12</v>
      </c>
      <c r="D17" s="2">
        <f>'расшифровки ВС'!D124</f>
        <v>0</v>
      </c>
      <c r="E17" s="2">
        <f>'расшифровки ВС'!E124</f>
        <v>0</v>
      </c>
      <c r="F17" s="2">
        <f>'расшифровки ВС'!F124</f>
        <v>0</v>
      </c>
      <c r="G17" s="2">
        <f>'расшифровки ВС'!G124</f>
        <v>0</v>
      </c>
      <c r="H17" s="2">
        <f>'расшифровки ВС'!H124</f>
        <v>0</v>
      </c>
      <c r="I17" s="2">
        <f>'расшифровки ВС'!I124</f>
        <v>0</v>
      </c>
      <c r="J17" s="65">
        <f>'расшифровки ВС'!J124</f>
        <v>0</v>
      </c>
      <c r="K17" s="369">
        <f>'расшифровки ВС'!K124</f>
        <v>0</v>
      </c>
      <c r="L17" s="437">
        <f>'расшифровки ВС'!L124</f>
        <v>0</v>
      </c>
      <c r="M17" s="369">
        <f>'расшифровки ВС'!M124</f>
        <v>0</v>
      </c>
    </row>
    <row r="18" spans="1:15" x14ac:dyDescent="0.25">
      <c r="A18" s="10" t="s">
        <v>24</v>
      </c>
      <c r="B18" s="13" t="s">
        <v>26</v>
      </c>
      <c r="C18" s="12" t="s">
        <v>12</v>
      </c>
      <c r="D18" s="2">
        <f>'расшифровки ВС'!D142</f>
        <v>0</v>
      </c>
      <c r="E18" s="2">
        <f>'расшифровки ВС'!E142</f>
        <v>0</v>
      </c>
      <c r="F18" s="2">
        <f>'расшифровки ВС'!F142</f>
        <v>0</v>
      </c>
      <c r="G18" s="2">
        <f>'расшифровки ВС'!G142</f>
        <v>0</v>
      </c>
      <c r="H18" s="2">
        <f>'расшифровки ВС'!H142</f>
        <v>0</v>
      </c>
      <c r="I18" s="2">
        <f>'расшифровки ВС'!I142</f>
        <v>0</v>
      </c>
      <c r="J18" s="65">
        <f>'расшифровки ВС'!J142</f>
        <v>0</v>
      </c>
      <c r="K18" s="369">
        <f>'расшифровки ВС'!K142</f>
        <v>0</v>
      </c>
      <c r="L18" s="437">
        <f>'расшифровки ВС'!L142</f>
        <v>0</v>
      </c>
      <c r="M18" s="369">
        <f>'расшифровки ВС'!M142</f>
        <v>0</v>
      </c>
    </row>
    <row r="19" spans="1:15" x14ac:dyDescent="0.25">
      <c r="A19" s="10" t="s">
        <v>27</v>
      </c>
      <c r="B19" s="13" t="s">
        <v>29</v>
      </c>
      <c r="C19" s="12" t="s">
        <v>12</v>
      </c>
      <c r="D19" s="2">
        <f>'расшифровки ВС'!D166</f>
        <v>0</v>
      </c>
      <c r="E19" s="2">
        <f>'расшифровки ВС'!E166</f>
        <v>0</v>
      </c>
      <c r="F19" s="2">
        <f>'расшифровки ВС'!F166</f>
        <v>0</v>
      </c>
      <c r="G19" s="2">
        <f>'расшифровки ВС'!G166</f>
        <v>0</v>
      </c>
      <c r="H19" s="2">
        <f>'расшифровки ВС'!H166</f>
        <v>0</v>
      </c>
      <c r="I19" s="2">
        <f>'расшифровки ВС'!I166</f>
        <v>0</v>
      </c>
      <c r="J19" s="65">
        <f>'расшифровки ВС'!J166</f>
        <v>0</v>
      </c>
      <c r="K19" s="369">
        <f>'расшифровки ВС'!K166</f>
        <v>0</v>
      </c>
      <c r="L19" s="437">
        <f>'расшифровки ВС'!L166</f>
        <v>0</v>
      </c>
      <c r="M19" s="369">
        <f>'расшифровки ВС'!M166</f>
        <v>0</v>
      </c>
    </row>
    <row r="20" spans="1:15" ht="15.75" thickBot="1" x14ac:dyDescent="0.3">
      <c r="A20" s="226" t="s">
        <v>28</v>
      </c>
      <c r="B20" s="227" t="s">
        <v>30</v>
      </c>
      <c r="C20" s="228" t="s">
        <v>12</v>
      </c>
      <c r="D20" s="229">
        <f>'расшифровки ВС'!D184</f>
        <v>0</v>
      </c>
      <c r="E20" s="229">
        <f>'расшифровки ВС'!E184</f>
        <v>0</v>
      </c>
      <c r="F20" s="229">
        <f>'расшифровки ВС'!F184</f>
        <v>0</v>
      </c>
      <c r="G20" s="229">
        <f>'расшифровки ВС'!G184</f>
        <v>0</v>
      </c>
      <c r="H20" s="229">
        <f>'расшифровки ВС'!H184</f>
        <v>0</v>
      </c>
      <c r="I20" s="229">
        <f>'расшифровки ВС'!I184</f>
        <v>0</v>
      </c>
      <c r="J20" s="230">
        <f>'расшифровки ВС'!J184</f>
        <v>0</v>
      </c>
      <c r="K20" s="370">
        <f>'расшифровки ВС'!K184</f>
        <v>0</v>
      </c>
      <c r="L20" s="438">
        <f>'расшифровки ВС'!L184</f>
        <v>0</v>
      </c>
      <c r="M20" s="370">
        <f>'расшифровки ВС'!M184</f>
        <v>0</v>
      </c>
      <c r="O20" s="9"/>
    </row>
    <row r="21" spans="1:15" ht="76.5" customHeight="1" thickTop="1" thickBot="1" x14ac:dyDescent="0.3">
      <c r="A21" s="221" t="s">
        <v>31</v>
      </c>
      <c r="B21" s="222" t="s">
        <v>32</v>
      </c>
      <c r="C21" s="223" t="s">
        <v>33</v>
      </c>
      <c r="D21" s="224">
        <f>'расшифровки ВС'!D206</f>
        <v>0</v>
      </c>
      <c r="E21" s="224">
        <f>'расшифровки ВС'!E206</f>
        <v>0</v>
      </c>
      <c r="F21" s="224">
        <f>'расшифровки ВС'!F206</f>
        <v>7463.9311280000002</v>
      </c>
      <c r="G21" s="224">
        <f>'расшифровки ВС'!G206</f>
        <v>7463.9311280000002</v>
      </c>
      <c r="H21" s="216">
        <f>'расшифровки ВС'!H206</f>
        <v>9098.854800000001</v>
      </c>
      <c r="I21" s="216">
        <f>'расшифровки ВС'!I206</f>
        <v>9578.0056320000003</v>
      </c>
      <c r="J21" s="217">
        <f>'расшифровки ВС'!J206</f>
        <v>10115.931371520001</v>
      </c>
      <c r="K21" s="218">
        <f>'расшифровки ВС'!K206</f>
        <v>0</v>
      </c>
      <c r="L21" s="431">
        <f>'расшифровки ВС'!L206</f>
        <v>0</v>
      </c>
      <c r="M21" s="218">
        <f>'расшифровки ВС'!M206</f>
        <v>0</v>
      </c>
    </row>
    <row r="22" spans="1:15" ht="74.25" customHeight="1" thickTop="1" thickBot="1" x14ac:dyDescent="0.3">
      <c r="A22" s="213" t="s">
        <v>34</v>
      </c>
      <c r="B22" s="213" t="s">
        <v>35</v>
      </c>
      <c r="C22" s="215" t="s">
        <v>12</v>
      </c>
      <c r="D22" s="216">
        <f>D23+D24</f>
        <v>0</v>
      </c>
      <c r="E22" s="216">
        <f t="shared" ref="E22:K22" si="7">E23+E24</f>
        <v>0</v>
      </c>
      <c r="F22" s="216">
        <f t="shared" si="7"/>
        <v>2017.9313910000001</v>
      </c>
      <c r="G22" s="216">
        <f t="shared" si="7"/>
        <v>2017.9313910000001</v>
      </c>
      <c r="H22" s="216">
        <f t="shared" si="7"/>
        <v>1678.8769200000002</v>
      </c>
      <c r="I22" s="216">
        <f t="shared" ref="I22:J22" si="8">I23+I24</f>
        <v>1746.0319968000001</v>
      </c>
      <c r="J22" s="217">
        <f t="shared" si="8"/>
        <v>1815.873276672</v>
      </c>
      <c r="K22" s="218">
        <f t="shared" si="7"/>
        <v>0</v>
      </c>
      <c r="L22" s="431">
        <f t="shared" ref="L22:M22" si="9">L23+L24</f>
        <v>0</v>
      </c>
      <c r="M22" s="218">
        <f t="shared" si="9"/>
        <v>0</v>
      </c>
    </row>
    <row r="23" spans="1:15" ht="33.75" customHeight="1" thickTop="1" x14ac:dyDescent="0.25">
      <c r="A23" s="10" t="s">
        <v>36</v>
      </c>
      <c r="B23" s="11" t="s">
        <v>37</v>
      </c>
      <c r="C23" s="12" t="s">
        <v>12</v>
      </c>
      <c r="D23" s="461">
        <f>'Зар.плата осн.персонала'!D118</f>
        <v>0</v>
      </c>
      <c r="E23" s="461">
        <f>'Зар.плата осн.персонала'!E118</f>
        <v>0</v>
      </c>
      <c r="F23" s="461">
        <f>'Зар.плата осн.персонала'!F118</f>
        <v>1549.8705</v>
      </c>
      <c r="G23" s="461">
        <f>'Зар.плата осн.персонала'!G118</f>
        <v>1549.8705</v>
      </c>
      <c r="H23" s="461">
        <f>'Зар.плата осн.персонала'!H118</f>
        <v>1289.46</v>
      </c>
      <c r="I23" s="461">
        <f>'Зар.плата осн.персонала'!I118</f>
        <v>1341.0384000000001</v>
      </c>
      <c r="J23" s="462">
        <f>'Зар.плата осн.персонала'!J118</f>
        <v>1394.679936</v>
      </c>
      <c r="K23" s="463">
        <f>'Зар.плата осн.персонала'!K118</f>
        <v>0</v>
      </c>
      <c r="L23" s="464">
        <f>'Зар.плата осн.персонала'!L118</f>
        <v>0</v>
      </c>
      <c r="M23" s="463">
        <f>'Зар.плата осн.персонала'!M118</f>
        <v>0</v>
      </c>
    </row>
    <row r="24" spans="1:15" ht="33.75" customHeight="1" thickBot="1" x14ac:dyDescent="0.3">
      <c r="A24" s="226" t="s">
        <v>38</v>
      </c>
      <c r="B24" s="227" t="s">
        <v>39</v>
      </c>
      <c r="C24" s="228" t="s">
        <v>12</v>
      </c>
      <c r="D24" s="434">
        <f>'Зар.плата осн.персонала'!D120</f>
        <v>0</v>
      </c>
      <c r="E24" s="434">
        <f>'Зар.плата осн.персонала'!E120</f>
        <v>0</v>
      </c>
      <c r="F24" s="434">
        <f>'Зар.плата осн.персонала'!F120</f>
        <v>468.06089099999997</v>
      </c>
      <c r="G24" s="434">
        <f>'Зар.плата осн.персонала'!G120</f>
        <v>468.06089099999997</v>
      </c>
      <c r="H24" s="434">
        <f>'Зар.плата осн.персонала'!H120</f>
        <v>389.41692</v>
      </c>
      <c r="I24" s="434">
        <f>'Зар.плата осн.персонала'!I120</f>
        <v>404.99359680000003</v>
      </c>
      <c r="J24" s="435">
        <f>'Зар.плата осн.персонала'!J120</f>
        <v>421.19334067199998</v>
      </c>
      <c r="K24" s="443">
        <f>'Зар.плата осн.персонала'!K120</f>
        <v>0</v>
      </c>
      <c r="L24" s="444">
        <f>'Зар.плата осн.персонала'!L120</f>
        <v>0</v>
      </c>
      <c r="M24" s="443">
        <f>'Зар.плата осн.персонала'!M120</f>
        <v>0</v>
      </c>
    </row>
    <row r="25" spans="1:15" ht="27" thickTop="1" thickBot="1" x14ac:dyDescent="0.3">
      <c r="A25" s="221" t="s">
        <v>41</v>
      </c>
      <c r="B25" s="222" t="s">
        <v>40</v>
      </c>
      <c r="C25" s="223" t="s">
        <v>12</v>
      </c>
      <c r="D25" s="224">
        <f>'расшифровки ВС'!D219</f>
        <v>0</v>
      </c>
      <c r="E25" s="224">
        <f>'расшифровки ВС'!E219</f>
        <v>0</v>
      </c>
      <c r="F25" s="224">
        <f>'расшифровки ВС'!F219</f>
        <v>0</v>
      </c>
      <c r="G25" s="224">
        <f>'расшифровки ВС'!G219</f>
        <v>0</v>
      </c>
      <c r="H25" s="216">
        <f>'расшифровки ВС'!H219</f>
        <v>0</v>
      </c>
      <c r="I25" s="216">
        <f>'расшифровки ВС'!K219</f>
        <v>0</v>
      </c>
      <c r="J25" s="217">
        <f>'расшифровки ВС'!L219</f>
        <v>0</v>
      </c>
      <c r="K25" s="231">
        <f>'расшифровки ВС'!K219</f>
        <v>0</v>
      </c>
      <c r="L25" s="440">
        <f>'расшифровки ВС'!L219</f>
        <v>0</v>
      </c>
      <c r="M25" s="231">
        <f>'расшифровки ВС'!M219</f>
        <v>0</v>
      </c>
    </row>
    <row r="26" spans="1:15" ht="17.25" thickTop="1" thickBot="1" x14ac:dyDescent="0.3">
      <c r="A26" s="219" t="s">
        <v>42</v>
      </c>
      <c r="B26" s="532" t="s">
        <v>402</v>
      </c>
      <c r="C26" s="215" t="s">
        <v>12</v>
      </c>
      <c r="D26" s="220">
        <f>'Цеховые расходы'!D25</f>
        <v>0</v>
      </c>
      <c r="E26" s="220">
        <f>'Цеховые расходы'!E25</f>
        <v>0</v>
      </c>
      <c r="F26" s="220">
        <f>'Цеховые расходы'!F25</f>
        <v>0</v>
      </c>
      <c r="G26" s="220">
        <f>'Цеховые расходы'!G25</f>
        <v>3092</v>
      </c>
      <c r="H26" s="220">
        <f>'Цеховые расходы'!H25</f>
        <v>2642</v>
      </c>
      <c r="I26" s="220">
        <f>'Цеховые расходы'!I25</f>
        <v>2642</v>
      </c>
      <c r="J26" s="220">
        <f>'Цеховые расходы'!J25</f>
        <v>2642</v>
      </c>
      <c r="K26" s="220">
        <f>'Цеховые расходы'!K25</f>
        <v>0</v>
      </c>
      <c r="L26" s="220">
        <f>'Цеховые расходы'!L25</f>
        <v>0</v>
      </c>
      <c r="M26" s="220">
        <f>'Цеховые расходы'!M25</f>
        <v>0</v>
      </c>
    </row>
    <row r="27" spans="1:15" ht="16.5" thickTop="1" thickBot="1" x14ac:dyDescent="0.3">
      <c r="A27" s="219" t="s">
        <v>43</v>
      </c>
      <c r="B27" s="214" t="s">
        <v>44</v>
      </c>
      <c r="C27" s="215" t="s">
        <v>12</v>
      </c>
      <c r="D27" s="216">
        <f>D28+D29+D30+D31</f>
        <v>0</v>
      </c>
      <c r="E27" s="216">
        <f t="shared" ref="E27:K27" si="10">E28+E29+E30+E31</f>
        <v>0</v>
      </c>
      <c r="F27" s="216">
        <f t="shared" si="10"/>
        <v>179.4</v>
      </c>
      <c r="G27" s="216">
        <f t="shared" si="10"/>
        <v>179.4</v>
      </c>
      <c r="H27" s="216">
        <f t="shared" si="10"/>
        <v>143.52000000000001</v>
      </c>
      <c r="I27" s="216">
        <f t="shared" ref="I27:J27" si="11">I28+I29+I30+I31</f>
        <v>149.26080000000002</v>
      </c>
      <c r="J27" s="217">
        <f t="shared" si="11"/>
        <v>155.23123200000003</v>
      </c>
      <c r="K27" s="218">
        <f t="shared" si="10"/>
        <v>0</v>
      </c>
      <c r="L27" s="431">
        <f t="shared" ref="L27:M27" si="12">L28+L29+L30+L31</f>
        <v>0</v>
      </c>
      <c r="M27" s="218">
        <f t="shared" si="12"/>
        <v>0</v>
      </c>
    </row>
    <row r="28" spans="1:15" ht="26.25" thickTop="1" x14ac:dyDescent="0.25">
      <c r="A28" s="10" t="s">
        <v>45</v>
      </c>
      <c r="B28" s="11" t="s">
        <v>46</v>
      </c>
      <c r="C28" s="12" t="s">
        <v>12</v>
      </c>
      <c r="D28" s="3">
        <f>'расшифровки ВС'!D228</f>
        <v>0</v>
      </c>
      <c r="E28" s="3">
        <f>'расшифровки ВС'!E228</f>
        <v>0</v>
      </c>
      <c r="F28" s="3">
        <f>'расшифровки ВС'!F228</f>
        <v>0</v>
      </c>
      <c r="G28" s="3">
        <f>'расшифровки ВС'!G228</f>
        <v>0</v>
      </c>
      <c r="H28" s="3">
        <f>'расшифровки ВС'!H228</f>
        <v>0</v>
      </c>
      <c r="I28" s="3">
        <f>'расшифровки ВС'!K228</f>
        <v>0</v>
      </c>
      <c r="J28" s="64">
        <f>'расшифровки ВС'!L228</f>
        <v>0</v>
      </c>
      <c r="K28" s="205">
        <f>'расшифровки ВС'!K228</f>
        <v>0</v>
      </c>
      <c r="L28" s="436">
        <f>'расшифровки ВС'!L228</f>
        <v>0</v>
      </c>
      <c r="M28" s="205">
        <f>'расшифровки ВС'!M228</f>
        <v>0</v>
      </c>
    </row>
    <row r="29" spans="1:15" x14ac:dyDescent="0.25">
      <c r="A29" s="15" t="s">
        <v>47</v>
      </c>
      <c r="B29" s="13" t="s">
        <v>48</v>
      </c>
      <c r="C29" s="14" t="s">
        <v>12</v>
      </c>
      <c r="D29" s="2">
        <f>'расшифровки ВС'!D229</f>
        <v>0</v>
      </c>
      <c r="E29" s="2">
        <f>'расшифровки ВС'!E229</f>
        <v>0</v>
      </c>
      <c r="F29" s="2">
        <f>'расшифровки ВС'!F229</f>
        <v>0</v>
      </c>
      <c r="G29" s="2">
        <f>'расшифровки ВС'!G229</f>
        <v>0</v>
      </c>
      <c r="H29" s="2">
        <f>'расшифровки ВС'!H229</f>
        <v>0</v>
      </c>
      <c r="I29" s="2">
        <f>'расшифровки ВС'!K229</f>
        <v>0</v>
      </c>
      <c r="J29" s="65">
        <f>'расшифровки ВС'!L229</f>
        <v>0</v>
      </c>
      <c r="K29" s="199">
        <f>'расшифровки ВС'!K229</f>
        <v>0</v>
      </c>
      <c r="L29" s="441">
        <f>'расшифровки ВС'!L229</f>
        <v>0</v>
      </c>
      <c r="M29" s="199">
        <f>'расшифровки ВС'!M229</f>
        <v>0</v>
      </c>
    </row>
    <row r="30" spans="1:15" x14ac:dyDescent="0.25">
      <c r="A30" s="15" t="s">
        <v>49</v>
      </c>
      <c r="B30" s="13" t="s">
        <v>50</v>
      </c>
      <c r="C30" s="14" t="s">
        <v>12</v>
      </c>
      <c r="D30" s="2">
        <f>'расшифровки ВС'!D233</f>
        <v>0</v>
      </c>
      <c r="E30" s="2">
        <f>'расшифровки ВС'!E233</f>
        <v>0</v>
      </c>
      <c r="F30" s="2">
        <f>'расшифровки ВС'!F233</f>
        <v>179.4</v>
      </c>
      <c r="G30" s="2">
        <f>'расшифровки ВС'!G233</f>
        <v>179.4</v>
      </c>
      <c r="H30" s="2">
        <f>'расшифровки ВС'!H233</f>
        <v>143.52000000000001</v>
      </c>
      <c r="I30" s="2">
        <f>'расшифровки ВС'!I233</f>
        <v>149.26080000000002</v>
      </c>
      <c r="J30" s="2">
        <f>'расшифровки ВС'!J233</f>
        <v>155.23123200000003</v>
      </c>
      <c r="K30" s="199">
        <f>'расшифровки ВС'!K233</f>
        <v>0</v>
      </c>
      <c r="L30" s="441">
        <f>'расшифровки ВС'!L233</f>
        <v>0</v>
      </c>
      <c r="M30" s="199">
        <f>'расшифровки ВС'!M233</f>
        <v>0</v>
      </c>
    </row>
    <row r="31" spans="1:15" ht="26.25" thickBot="1" x14ac:dyDescent="0.3">
      <c r="A31" s="17" t="s">
        <v>51</v>
      </c>
      <c r="B31" s="18" t="s">
        <v>52</v>
      </c>
      <c r="C31" s="19" t="s">
        <v>12</v>
      </c>
      <c r="D31" s="20">
        <f>'расшифровки ВС'!D234</f>
        <v>0</v>
      </c>
      <c r="E31" s="20">
        <f>'расшифровки ВС'!E234</f>
        <v>0</v>
      </c>
      <c r="F31" s="20"/>
      <c r="G31" s="332"/>
      <c r="H31" s="332"/>
      <c r="I31" s="332"/>
      <c r="J31" s="336"/>
      <c r="K31" s="199">
        <f>'расшифровки ВС'!K234</f>
        <v>0</v>
      </c>
      <c r="L31" s="442">
        <f>'расшифровки ВС'!L234</f>
        <v>0</v>
      </c>
      <c r="M31" s="199">
        <f>'расшифровки ВС'!M234</f>
        <v>0</v>
      </c>
    </row>
    <row r="32" spans="1:15" ht="15.75" thickBot="1" x14ac:dyDescent="0.3">
      <c r="A32" s="21" t="s">
        <v>53</v>
      </c>
      <c r="B32" s="7" t="s">
        <v>54</v>
      </c>
      <c r="C32" s="22" t="s">
        <v>12</v>
      </c>
      <c r="D32" s="23">
        <f>D33+D34+D35</f>
        <v>0</v>
      </c>
      <c r="E32" s="23">
        <f t="shared" ref="E32:K32" si="13">E33+E34+E35</f>
        <v>0</v>
      </c>
      <c r="F32" s="593">
        <f t="shared" si="13"/>
        <v>2804.8237012</v>
      </c>
      <c r="G32" s="23">
        <f t="shared" si="13"/>
        <v>4006.4937012</v>
      </c>
      <c r="H32" s="23">
        <f t="shared" si="13"/>
        <v>5255.4972319999997</v>
      </c>
      <c r="I32" s="23">
        <f t="shared" si="13"/>
        <v>3596.9124812799996</v>
      </c>
      <c r="J32" s="23">
        <f t="shared" si="13"/>
        <v>3711.1889805312003</v>
      </c>
      <c r="K32" s="69">
        <f t="shared" si="13"/>
        <v>0</v>
      </c>
      <c r="L32" s="429">
        <f t="shared" ref="L32:M32" si="14">L33+L34+L35</f>
        <v>0</v>
      </c>
      <c r="M32" s="69">
        <f t="shared" si="14"/>
        <v>0</v>
      </c>
    </row>
    <row r="33" spans="1:15" ht="52.5" customHeight="1" thickBot="1" x14ac:dyDescent="0.3">
      <c r="A33" s="206" t="s">
        <v>55</v>
      </c>
      <c r="B33" s="207" t="s">
        <v>495</v>
      </c>
      <c r="C33" s="208" t="s">
        <v>12</v>
      </c>
      <c r="D33" s="209">
        <f>'расшифровки ВС'!D254</f>
        <v>0</v>
      </c>
      <c r="E33" s="209">
        <f>'расшифровки ВС'!E254</f>
        <v>0</v>
      </c>
      <c r="F33" s="209">
        <f>'расшифровки ВС'!F254</f>
        <v>1043.92</v>
      </c>
      <c r="G33" s="209">
        <f>'расшифровки ВС'!G254</f>
        <v>2245.59</v>
      </c>
      <c r="H33" s="209">
        <f>'расшифровки ВС'!H254</f>
        <v>3790.4659999999999</v>
      </c>
      <c r="I33" s="209">
        <f>'расшифровки ВС'!I254</f>
        <v>2073.2799999999997</v>
      </c>
      <c r="J33" s="209">
        <f>'расшифровки ВС'!J254</f>
        <v>2126.6112000000003</v>
      </c>
      <c r="K33" s="211">
        <f>'расшифровки ВС'!K254</f>
        <v>0</v>
      </c>
      <c r="L33" s="430">
        <f>'расшифровки ВС'!L254</f>
        <v>0</v>
      </c>
      <c r="M33" s="211">
        <f>'расшифровки ВС'!M254</f>
        <v>0</v>
      </c>
    </row>
    <row r="34" spans="1:15" ht="51.75" customHeight="1" thickTop="1" thickBot="1" x14ac:dyDescent="0.3">
      <c r="A34" s="219" t="s">
        <v>56</v>
      </c>
      <c r="B34" s="214" t="s">
        <v>496</v>
      </c>
      <c r="C34" s="215" t="s">
        <v>12</v>
      </c>
      <c r="D34" s="216">
        <f>'расшифровки ВС'!D262</f>
        <v>0</v>
      </c>
      <c r="E34" s="216">
        <f>'расшифровки ВС'!E262</f>
        <v>0</v>
      </c>
      <c r="F34" s="216">
        <f>'расшифровки ВС'!F262</f>
        <v>0</v>
      </c>
      <c r="G34" s="216">
        <f>'расшифровки ВС'!G262</f>
        <v>0</v>
      </c>
      <c r="H34" s="216">
        <f>'расшифровки ВС'!H262</f>
        <v>0</v>
      </c>
      <c r="I34" s="216">
        <f>'расшифровки ВС'!I262</f>
        <v>0</v>
      </c>
      <c r="J34" s="216">
        <f>'расшифровки ВС'!J262</f>
        <v>0</v>
      </c>
      <c r="K34" s="218">
        <f>'расшифровки ВС'!K262</f>
        <v>0</v>
      </c>
      <c r="L34" s="431">
        <f>'расшифровки ВС'!L262</f>
        <v>0</v>
      </c>
      <c r="M34" s="225">
        <f>'расшифровки ВС'!M262</f>
        <v>0</v>
      </c>
    </row>
    <row r="35" spans="1:15" ht="39.75" thickTop="1" thickBot="1" x14ac:dyDescent="0.3">
      <c r="A35" s="219" t="s">
        <v>58</v>
      </c>
      <c r="B35" s="214" t="s">
        <v>59</v>
      </c>
      <c r="C35" s="215" t="s">
        <v>12</v>
      </c>
      <c r="D35" s="216">
        <f>D36+D37</f>
        <v>0</v>
      </c>
      <c r="E35" s="216">
        <f t="shared" ref="E35:K35" si="15">E36+E37</f>
        <v>0</v>
      </c>
      <c r="F35" s="216">
        <f t="shared" si="15"/>
        <v>1760.9037011999999</v>
      </c>
      <c r="G35" s="216">
        <f t="shared" si="15"/>
        <v>1760.9037011999999</v>
      </c>
      <c r="H35" s="216">
        <f t="shared" si="15"/>
        <v>1465.0312319999998</v>
      </c>
      <c r="I35" s="216">
        <f t="shared" si="15"/>
        <v>1523.6324812799999</v>
      </c>
      <c r="J35" s="216">
        <f t="shared" si="15"/>
        <v>1584.5777805312</v>
      </c>
      <c r="K35" s="218">
        <f t="shared" si="15"/>
        <v>0</v>
      </c>
      <c r="L35" s="431">
        <f t="shared" ref="L35:M35" si="16">L36+L37</f>
        <v>0</v>
      </c>
      <c r="M35" s="218">
        <f t="shared" si="16"/>
        <v>0</v>
      </c>
    </row>
    <row r="36" spans="1:15" ht="26.25" thickTop="1" x14ac:dyDescent="0.25">
      <c r="A36" s="10" t="s">
        <v>60</v>
      </c>
      <c r="B36" s="11" t="s">
        <v>61</v>
      </c>
      <c r="C36" s="12" t="s">
        <v>12</v>
      </c>
      <c r="D36" s="465">
        <f>'Зар.плата осн.персонала'!D150</f>
        <v>0</v>
      </c>
      <c r="E36" s="465">
        <f>'Зар.плата осн.персонала'!E150</f>
        <v>0</v>
      </c>
      <c r="F36" s="465">
        <f>'Зар.плата осн.персонала'!F150</f>
        <v>1352.4605999999999</v>
      </c>
      <c r="G36" s="465">
        <f>'Зар.плата осн.персонала'!G150</f>
        <v>1352.4605999999999</v>
      </c>
      <c r="H36" s="465">
        <f>'Зар.плата осн.персонала'!H150</f>
        <v>1125.2159999999999</v>
      </c>
      <c r="I36" s="465">
        <f>'Зар.плата осн.персонала'!I150</f>
        <v>1170.2246399999999</v>
      </c>
      <c r="J36" s="465">
        <f>'Зар.плата осн.персонала'!J150</f>
        <v>1217.0336256000001</v>
      </c>
      <c r="K36" s="467">
        <f>'Зар.плата осн.персонала'!K150</f>
        <v>0</v>
      </c>
      <c r="L36" s="469">
        <f>'Зар.плата осн.персонала'!L150</f>
        <v>0</v>
      </c>
      <c r="M36" s="467">
        <f>'Зар.плата осн.персонала'!M150</f>
        <v>0</v>
      </c>
    </row>
    <row r="37" spans="1:15" ht="39" thickBot="1" x14ac:dyDescent="0.3">
      <c r="A37" s="17" t="s">
        <v>62</v>
      </c>
      <c r="B37" s="18" t="s">
        <v>63</v>
      </c>
      <c r="C37" s="19" t="s">
        <v>12</v>
      </c>
      <c r="D37" s="466">
        <f>'Зар.плата осн.персонала'!D152</f>
        <v>0</v>
      </c>
      <c r="E37" s="466">
        <f>'Зар.плата осн.персонала'!E152</f>
        <v>0</v>
      </c>
      <c r="F37" s="466">
        <f>'Зар.плата осн.персонала'!F152</f>
        <v>408.44310119999994</v>
      </c>
      <c r="G37" s="466">
        <f>'Зар.плата осн.персонала'!G152</f>
        <v>408.44310119999994</v>
      </c>
      <c r="H37" s="466">
        <f>'Зар.плата осн.персонала'!H152</f>
        <v>339.81523199999998</v>
      </c>
      <c r="I37" s="466">
        <f>'Зар.плата осн.персонала'!I152</f>
        <v>353.40784127999996</v>
      </c>
      <c r="J37" s="466">
        <f>'Зар.плата осн.персонала'!J152</f>
        <v>367.54415493120001</v>
      </c>
      <c r="K37" s="468">
        <f>'Зар.плата осн.персонала'!K152</f>
        <v>0</v>
      </c>
      <c r="L37" s="470">
        <f>'Зар.плата осн.персонала'!L152</f>
        <v>0</v>
      </c>
      <c r="M37" s="468">
        <f>'Зар.плата осн.персонала'!M152</f>
        <v>0</v>
      </c>
    </row>
    <row r="38" spans="1:15" ht="15.75" thickBot="1" x14ac:dyDescent="0.3">
      <c r="A38" s="24" t="s">
        <v>64</v>
      </c>
      <c r="B38" s="7" t="s">
        <v>65</v>
      </c>
      <c r="C38" s="7" t="s">
        <v>12</v>
      </c>
      <c r="D38" s="489">
        <f>D39+D47+D50+D51+D52+D53+D54</f>
        <v>0</v>
      </c>
      <c r="E38" s="489">
        <f t="shared" ref="E38:M38" si="17">E39+E47+E50+E51+E52+E53+E54</f>
        <v>0</v>
      </c>
      <c r="F38" s="489">
        <f t="shared" si="17"/>
        <v>2666.0354700000003</v>
      </c>
      <c r="G38" s="489">
        <f t="shared" si="17"/>
        <v>1173.96264</v>
      </c>
      <c r="H38" s="489">
        <f t="shared" si="17"/>
        <v>1216.8348960000001</v>
      </c>
      <c r="I38" s="489">
        <f t="shared" si="17"/>
        <v>1261.4282918399999</v>
      </c>
      <c r="J38" s="489">
        <f t="shared" si="17"/>
        <v>1205.8054235136003</v>
      </c>
      <c r="K38" s="489">
        <f t="shared" si="17"/>
        <v>0</v>
      </c>
      <c r="L38" s="489">
        <f t="shared" si="17"/>
        <v>0</v>
      </c>
      <c r="M38" s="489">
        <f t="shared" si="17"/>
        <v>0</v>
      </c>
    </row>
    <row r="39" spans="1:15" ht="26.25" thickBot="1" x14ac:dyDescent="0.3">
      <c r="A39" s="255" t="s">
        <v>66</v>
      </c>
      <c r="B39" s="233" t="s">
        <v>67</v>
      </c>
      <c r="C39" s="234" t="s">
        <v>12</v>
      </c>
      <c r="D39" s="234">
        <v>0</v>
      </c>
      <c r="E39" s="234">
        <f t="shared" ref="E39:M39" si="18">SUM(E40:E46)</f>
        <v>0</v>
      </c>
      <c r="F39" s="234">
        <f t="shared" si="18"/>
        <v>215.04000000000002</v>
      </c>
      <c r="G39" s="234">
        <f t="shared" si="18"/>
        <v>102</v>
      </c>
      <c r="H39" s="234">
        <f t="shared" si="18"/>
        <v>102</v>
      </c>
      <c r="I39" s="234">
        <f t="shared" si="18"/>
        <v>102</v>
      </c>
      <c r="J39" s="234">
        <f t="shared" si="18"/>
        <v>0</v>
      </c>
      <c r="K39" s="490">
        <f t="shared" si="18"/>
        <v>0</v>
      </c>
      <c r="L39" s="491">
        <f t="shared" si="18"/>
        <v>0</v>
      </c>
      <c r="M39" s="490">
        <f t="shared" si="18"/>
        <v>0</v>
      </c>
    </row>
    <row r="40" spans="1:15" ht="15.75" thickTop="1" x14ac:dyDescent="0.25">
      <c r="A40" s="25" t="s">
        <v>68</v>
      </c>
      <c r="B40" s="11" t="s">
        <v>69</v>
      </c>
      <c r="C40" s="3" t="s">
        <v>12</v>
      </c>
      <c r="D40" s="550">
        <f>'Админ. расх.'!M8</f>
        <v>102</v>
      </c>
      <c r="E40" s="550">
        <f>'Админ. расх.'!N8</f>
        <v>0</v>
      </c>
      <c r="F40" s="550">
        <f>'Админ. расх.'!G8</f>
        <v>95.62</v>
      </c>
      <c r="G40" s="550">
        <f>'Админ. расх.'!I8</f>
        <v>102</v>
      </c>
      <c r="H40" s="550">
        <f>'Админ. расх.'!J8</f>
        <v>102</v>
      </c>
      <c r="I40" s="550">
        <f>'Админ. расх.'!J8</f>
        <v>102</v>
      </c>
      <c r="J40" s="550">
        <f>'Админ. расх.'!K8</f>
        <v>0</v>
      </c>
      <c r="K40" s="550">
        <f>'Админ. расх.'!L8</f>
        <v>0</v>
      </c>
      <c r="L40" s="432"/>
      <c r="M40" s="212"/>
    </row>
    <row r="41" spans="1:15" x14ac:dyDescent="0.25">
      <c r="A41" s="26" t="s">
        <v>70</v>
      </c>
      <c r="B41" s="13" t="s">
        <v>71</v>
      </c>
      <c r="C41" s="3" t="s">
        <v>12</v>
      </c>
      <c r="D41" s="550">
        <f>'Админ. расх.'!M9</f>
        <v>0</v>
      </c>
      <c r="E41" s="550">
        <f>'Админ. расх.'!N9</f>
        <v>0</v>
      </c>
      <c r="F41" s="550">
        <f>'Админ. расх.'!G9</f>
        <v>20</v>
      </c>
      <c r="G41" s="550">
        <f>'Админ. расх.'!I9</f>
        <v>0</v>
      </c>
      <c r="H41" s="550">
        <f>'Админ. расх.'!I9</f>
        <v>0</v>
      </c>
      <c r="I41" s="550">
        <f>'Админ. расх.'!J9</f>
        <v>0</v>
      </c>
      <c r="J41" s="550">
        <f>'Админ. расх.'!K9</f>
        <v>0</v>
      </c>
      <c r="K41" s="550">
        <f>'Админ. расх.'!L9</f>
        <v>0</v>
      </c>
      <c r="L41" s="433"/>
      <c r="M41" s="200"/>
    </row>
    <row r="42" spans="1:15" x14ac:dyDescent="0.25">
      <c r="A42" s="26" t="s">
        <v>72</v>
      </c>
      <c r="B42" s="13" t="s">
        <v>73</v>
      </c>
      <c r="C42" s="3" t="s">
        <v>12</v>
      </c>
      <c r="D42" s="550">
        <f>'Админ. расх.'!M10</f>
        <v>0</v>
      </c>
      <c r="E42" s="550">
        <f>'Админ. расх.'!N10</f>
        <v>0</v>
      </c>
      <c r="F42" s="550">
        <f>'Админ. расх.'!G10</f>
        <v>0</v>
      </c>
      <c r="G42" s="550">
        <f>'Админ. расх.'!I10</f>
        <v>0</v>
      </c>
      <c r="H42" s="550">
        <f>'Админ. расх.'!I10</f>
        <v>0</v>
      </c>
      <c r="I42" s="550">
        <f>'Админ. расх.'!J10</f>
        <v>0</v>
      </c>
      <c r="J42" s="550">
        <f>'Админ. расх.'!K10</f>
        <v>0</v>
      </c>
      <c r="K42" s="550">
        <f>'Админ. расх.'!L10</f>
        <v>0</v>
      </c>
      <c r="L42" s="433"/>
      <c r="M42" s="200"/>
    </row>
    <row r="43" spans="1:15" x14ac:dyDescent="0.25">
      <c r="A43" s="26" t="s">
        <v>74</v>
      </c>
      <c r="B43" s="13" t="s">
        <v>75</v>
      </c>
      <c r="C43" s="3" t="s">
        <v>12</v>
      </c>
      <c r="D43" s="550">
        <f>'Админ. расх.'!M11</f>
        <v>0</v>
      </c>
      <c r="E43" s="550">
        <f>'Админ. расх.'!N11</f>
        <v>0</v>
      </c>
      <c r="F43" s="550">
        <f>'Админ. расх.'!G11</f>
        <v>0</v>
      </c>
      <c r="G43" s="550">
        <f>'Админ. расх.'!I11</f>
        <v>0</v>
      </c>
      <c r="H43" s="550">
        <f>'Админ. расх.'!I11</f>
        <v>0</v>
      </c>
      <c r="I43" s="550">
        <f>'Админ. расх.'!J11</f>
        <v>0</v>
      </c>
      <c r="J43" s="550">
        <f>'Админ. расх.'!K11</f>
        <v>0</v>
      </c>
      <c r="K43" s="550">
        <f>'Админ. расх.'!L11</f>
        <v>0</v>
      </c>
      <c r="L43" s="433"/>
      <c r="M43" s="200"/>
    </row>
    <row r="44" spans="1:15" ht="25.5" x14ac:dyDescent="0.25">
      <c r="A44" s="26" t="s">
        <v>76</v>
      </c>
      <c r="B44" s="13" t="s">
        <v>77</v>
      </c>
      <c r="C44" s="3" t="s">
        <v>12</v>
      </c>
      <c r="D44" s="550">
        <f>'Админ. расх.'!M12</f>
        <v>0</v>
      </c>
      <c r="E44" s="550">
        <f>'Админ. расх.'!N12</f>
        <v>0</v>
      </c>
      <c r="F44" s="550">
        <f>'Админ. расх.'!G12</f>
        <v>0</v>
      </c>
      <c r="G44" s="550">
        <f>'Админ. расх.'!I12</f>
        <v>0</v>
      </c>
      <c r="H44" s="550">
        <f>'Админ. расх.'!I12</f>
        <v>0</v>
      </c>
      <c r="I44" s="550">
        <f>'Админ. расх.'!J12</f>
        <v>0</v>
      </c>
      <c r="J44" s="550">
        <f>'Админ. расх.'!K12</f>
        <v>0</v>
      </c>
      <c r="K44" s="550">
        <f>'Админ. расх.'!L12</f>
        <v>0</v>
      </c>
      <c r="L44" s="433"/>
      <c r="M44" s="200"/>
    </row>
    <row r="45" spans="1:15" x14ac:dyDescent="0.25">
      <c r="A45" s="26" t="s">
        <v>78</v>
      </c>
      <c r="B45" s="13" t="s">
        <v>79</v>
      </c>
      <c r="C45" s="3" t="s">
        <v>12</v>
      </c>
      <c r="D45" s="550">
        <f>'Админ. расх.'!M13</f>
        <v>0</v>
      </c>
      <c r="E45" s="550">
        <f>'Админ. расх.'!N13</f>
        <v>0</v>
      </c>
      <c r="F45" s="550">
        <f>'Админ. расх.'!G13</f>
        <v>99.42</v>
      </c>
      <c r="G45" s="550">
        <f>'Админ. расх.'!I13</f>
        <v>0</v>
      </c>
      <c r="H45" s="550">
        <f>'Админ. расх.'!I13</f>
        <v>0</v>
      </c>
      <c r="I45" s="550">
        <f>'Админ. расх.'!J13</f>
        <v>0</v>
      </c>
      <c r="J45" s="550">
        <f>'Админ. расх.'!K13</f>
        <v>0</v>
      </c>
      <c r="K45" s="550">
        <f>'Админ. расх.'!L13</f>
        <v>0</v>
      </c>
      <c r="L45" s="433"/>
      <c r="M45" s="200"/>
    </row>
    <row r="46" spans="1:15" ht="15.75" thickBot="1" x14ac:dyDescent="0.3">
      <c r="A46" s="256" t="s">
        <v>80</v>
      </c>
      <c r="B46" s="227" t="s">
        <v>81</v>
      </c>
      <c r="C46" s="229" t="s">
        <v>12</v>
      </c>
      <c r="D46" s="550">
        <v>0</v>
      </c>
      <c r="E46" s="550">
        <f>'Админ. расх.'!N14</f>
        <v>0</v>
      </c>
      <c r="F46" s="550">
        <f>'Админ. расх.'!G14</f>
        <v>0</v>
      </c>
      <c r="G46" s="550">
        <f>'Админ. расх.'!I14</f>
        <v>0</v>
      </c>
      <c r="H46" s="550">
        <f>'Админ. расх.'!J14</f>
        <v>0</v>
      </c>
      <c r="I46" s="550">
        <f>'Админ. расх.'!M14</f>
        <v>0</v>
      </c>
      <c r="J46" s="550">
        <f>'Админ. расх.'!P14</f>
        <v>0</v>
      </c>
      <c r="K46" s="550">
        <f>'Админ. расх.'!T14</f>
        <v>0</v>
      </c>
      <c r="L46" s="445"/>
      <c r="M46" s="232"/>
      <c r="O46" t="s">
        <v>679</v>
      </c>
    </row>
    <row r="47" spans="1:15" ht="52.5" thickTop="1" thickBot="1" x14ac:dyDescent="0.3">
      <c r="A47" s="257" t="s">
        <v>82</v>
      </c>
      <c r="B47" s="214" t="s">
        <v>83</v>
      </c>
      <c r="C47" s="216" t="s">
        <v>12</v>
      </c>
      <c r="D47" s="216">
        <v>0</v>
      </c>
      <c r="E47" s="216">
        <f t="shared" ref="E47:M47" si="19">E48+E49</f>
        <v>0</v>
      </c>
      <c r="F47" s="550">
        <f>'Админ. расх.'!G15</f>
        <v>2450.9954700000003</v>
      </c>
      <c r="G47" s="550">
        <f>'Админ. расх.'!I15</f>
        <v>1071.96264</v>
      </c>
      <c r="H47" s="216">
        <f t="shared" si="19"/>
        <v>1114.8348960000001</v>
      </c>
      <c r="I47" s="216">
        <f t="shared" si="19"/>
        <v>1159.4282918399999</v>
      </c>
      <c r="J47" s="216">
        <f t="shared" si="19"/>
        <v>1205.8054235136003</v>
      </c>
      <c r="K47" s="218">
        <f t="shared" si="19"/>
        <v>0</v>
      </c>
      <c r="L47" s="431">
        <f t="shared" si="19"/>
        <v>0</v>
      </c>
      <c r="M47" s="218">
        <f t="shared" si="19"/>
        <v>0</v>
      </c>
    </row>
    <row r="48" spans="1:15" ht="26.25" thickTop="1" x14ac:dyDescent="0.25">
      <c r="A48" s="25" t="s">
        <v>84</v>
      </c>
      <c r="B48" s="11" t="s">
        <v>85</v>
      </c>
      <c r="C48" s="3" t="s">
        <v>12</v>
      </c>
      <c r="D48" s="550">
        <v>0</v>
      </c>
      <c r="E48" s="550">
        <f>'Админ. расх.'!N15</f>
        <v>0</v>
      </c>
      <c r="F48" s="550">
        <f>'Админ. расх.'!G16</f>
        <v>1882.4850000000001</v>
      </c>
      <c r="G48" s="550">
        <f>'Админ. расх.'!I16</f>
        <v>823.32</v>
      </c>
      <c r="H48" s="550">
        <f>'Админ. расх.'!J16</f>
        <v>856.24800000000005</v>
      </c>
      <c r="I48" s="550">
        <f>'Админ. расх.'!M16</f>
        <v>890.49792000000002</v>
      </c>
      <c r="J48" s="550">
        <f>'Админ. расх.'!P16</f>
        <v>926.11783680000019</v>
      </c>
      <c r="K48" s="550">
        <f>'Админ. расх.'!L16</f>
        <v>0</v>
      </c>
      <c r="L48" s="432"/>
      <c r="M48" s="212"/>
    </row>
    <row r="49" spans="1:13" ht="39" thickBot="1" x14ac:dyDescent="0.3">
      <c r="A49" s="256" t="s">
        <v>87</v>
      </c>
      <c r="B49" s="227" t="s">
        <v>86</v>
      </c>
      <c r="C49" s="229" t="s">
        <v>12</v>
      </c>
      <c r="D49" s="565">
        <v>0</v>
      </c>
      <c r="E49" s="565">
        <f>'Админ. расх.'!N35</f>
        <v>0</v>
      </c>
      <c r="F49" s="550">
        <f>'Админ. расх.'!F35</f>
        <v>568.51047000000005</v>
      </c>
      <c r="G49" s="550">
        <f>'Админ. расх.'!I35</f>
        <v>248.64264</v>
      </c>
      <c r="H49" s="550">
        <f>'Админ. расх.'!J35</f>
        <v>258.58689600000002</v>
      </c>
      <c r="I49" s="550">
        <f>'Админ. расх.'!M35</f>
        <v>268.93037184000002</v>
      </c>
      <c r="J49" s="550">
        <f>'Админ. расх.'!P35</f>
        <v>279.68758671360007</v>
      </c>
      <c r="K49" s="550">
        <f>'Админ. расх.'!L17</f>
        <v>0</v>
      </c>
      <c r="L49" s="445"/>
      <c r="M49" s="232"/>
    </row>
    <row r="50" spans="1:13" ht="65.25" thickTop="1" thickBot="1" x14ac:dyDescent="0.3">
      <c r="A50" s="257" t="s">
        <v>88</v>
      </c>
      <c r="B50" s="214" t="s">
        <v>89</v>
      </c>
      <c r="C50" s="216" t="s">
        <v>12</v>
      </c>
      <c r="D50" s="566">
        <f>'Админ. расх.'!M38</f>
        <v>0</v>
      </c>
      <c r="E50" s="566">
        <f>'Админ. расх.'!N38</f>
        <v>0</v>
      </c>
      <c r="F50" s="566">
        <f>'Админ. расх.'!O38</f>
        <v>0</v>
      </c>
      <c r="G50" s="566">
        <f>'Админ. расх.'!P38</f>
        <v>0</v>
      </c>
      <c r="H50" s="566">
        <f>'Админ. расх.'!Q38</f>
        <v>0</v>
      </c>
      <c r="I50" s="566">
        <f>'Админ. расх.'!R38</f>
        <v>0</v>
      </c>
      <c r="J50" s="566">
        <f>'Админ. расх.'!S38</f>
        <v>0</v>
      </c>
      <c r="K50" s="566">
        <f>'Админ. расх.'!T38</f>
        <v>0</v>
      </c>
      <c r="L50" s="446"/>
      <c r="M50" s="258"/>
    </row>
    <row r="51" spans="1:13" ht="16.5" thickTop="1" thickBot="1" x14ac:dyDescent="0.3">
      <c r="A51" s="283" t="s">
        <v>90</v>
      </c>
      <c r="B51" s="214" t="s">
        <v>91</v>
      </c>
      <c r="C51" s="216" t="s">
        <v>12</v>
      </c>
      <c r="D51" s="566">
        <f>'Админ. расх.'!M39</f>
        <v>0</v>
      </c>
      <c r="E51" s="566">
        <f>'Админ. расх.'!N39</f>
        <v>0</v>
      </c>
      <c r="F51" s="566">
        <f>'Админ. расх.'!O39</f>
        <v>0</v>
      </c>
      <c r="G51" s="566">
        <f>'Админ. расх.'!P39</f>
        <v>0</v>
      </c>
      <c r="H51" s="566">
        <f>'Админ. расх.'!Q39</f>
        <v>0</v>
      </c>
      <c r="I51" s="566">
        <f>'Админ. расх.'!R39</f>
        <v>0</v>
      </c>
      <c r="J51" s="566">
        <f>'Админ. расх.'!S39</f>
        <v>0</v>
      </c>
      <c r="K51" s="566">
        <f>'Админ. расх.'!T39</f>
        <v>0</v>
      </c>
      <c r="L51" s="447"/>
      <c r="M51" s="333"/>
    </row>
    <row r="52" spans="1:13" ht="16.5" thickTop="1" thickBot="1" x14ac:dyDescent="0.3">
      <c r="A52" s="283" t="s">
        <v>92</v>
      </c>
      <c r="B52" s="214" t="s">
        <v>93</v>
      </c>
      <c r="C52" s="216" t="s">
        <v>12</v>
      </c>
      <c r="D52" s="566">
        <f>'Админ. расх.'!M40</f>
        <v>0</v>
      </c>
      <c r="E52" s="566">
        <f>'Админ. расх.'!N40</f>
        <v>0</v>
      </c>
      <c r="F52" s="566">
        <f>'Админ. расх.'!O40</f>
        <v>0</v>
      </c>
      <c r="G52" s="566">
        <f>'Админ. расх.'!P40</f>
        <v>0</v>
      </c>
      <c r="H52" s="566">
        <f>'Админ. расх.'!Q40</f>
        <v>0</v>
      </c>
      <c r="I52" s="566">
        <f>'Админ. расх.'!R40</f>
        <v>0</v>
      </c>
      <c r="J52" s="566">
        <f>'Админ. расх.'!S40</f>
        <v>0</v>
      </c>
      <c r="K52" s="566">
        <f>'Админ. расх.'!T40</f>
        <v>0</v>
      </c>
      <c r="L52" s="446"/>
      <c r="M52" s="258"/>
    </row>
    <row r="53" spans="1:13" ht="16.5" thickTop="1" thickBot="1" x14ac:dyDescent="0.3">
      <c r="A53" s="283" t="s">
        <v>94</v>
      </c>
      <c r="B53" s="214" t="s">
        <v>95</v>
      </c>
      <c r="C53" s="216" t="s">
        <v>12</v>
      </c>
      <c r="D53" s="214"/>
      <c r="E53" s="566">
        <f>'Админ. расх.'!N41</f>
        <v>0</v>
      </c>
      <c r="F53" s="566">
        <f>'Админ. расх.'!O41</f>
        <v>0</v>
      </c>
      <c r="G53" s="566">
        <f>'Админ. расх.'!P41</f>
        <v>0</v>
      </c>
      <c r="H53" s="566">
        <f>'Админ. расх.'!Q41</f>
        <v>0</v>
      </c>
      <c r="I53" s="566">
        <f>'Админ. расх.'!R41</f>
        <v>0</v>
      </c>
      <c r="J53" s="566">
        <f>'Админ. расх.'!S41</f>
        <v>0</v>
      </c>
      <c r="K53" s="566">
        <f>'Админ. расх.'!T41</f>
        <v>0</v>
      </c>
      <c r="L53" s="446"/>
      <c r="M53" s="258"/>
    </row>
    <row r="54" spans="1:13" ht="16.5" thickTop="1" thickBot="1" x14ac:dyDescent="0.3">
      <c r="A54" s="283" t="s">
        <v>96</v>
      </c>
      <c r="B54" s="214" t="s">
        <v>97</v>
      </c>
      <c r="C54" s="216" t="s">
        <v>12</v>
      </c>
      <c r="D54" s="214">
        <f>D55+D56+D57</f>
        <v>0</v>
      </c>
      <c r="E54" s="214">
        <f t="shared" ref="E54:M54" si="20">E55+E56+E57</f>
        <v>0</v>
      </c>
      <c r="F54" s="214">
        <f t="shared" si="20"/>
        <v>0</v>
      </c>
      <c r="G54" s="214">
        <f t="shared" si="20"/>
        <v>0</v>
      </c>
      <c r="H54" s="214">
        <f t="shared" si="20"/>
        <v>0</v>
      </c>
      <c r="I54" s="214">
        <f t="shared" si="20"/>
        <v>0</v>
      </c>
      <c r="J54" s="214"/>
      <c r="K54" s="214">
        <f t="shared" si="20"/>
        <v>0</v>
      </c>
      <c r="L54" s="214">
        <f t="shared" si="20"/>
        <v>0</v>
      </c>
      <c r="M54" s="214">
        <f t="shared" si="20"/>
        <v>0</v>
      </c>
    </row>
    <row r="55" spans="1:13" ht="26.25" thickTop="1" x14ac:dyDescent="0.25">
      <c r="A55" s="281" t="s">
        <v>98</v>
      </c>
      <c r="B55" s="282" t="s">
        <v>401</v>
      </c>
      <c r="C55" s="278" t="s">
        <v>12</v>
      </c>
      <c r="D55" s="567">
        <f>'Админ. расх.'!M43</f>
        <v>0</v>
      </c>
      <c r="E55" s="567">
        <f>'Админ. расх.'!N43</f>
        <v>0</v>
      </c>
      <c r="F55" s="567">
        <f>'Админ. расх.'!O43</f>
        <v>0</v>
      </c>
      <c r="G55" s="567">
        <f>'Админ. расх.'!P43</f>
        <v>0</v>
      </c>
      <c r="H55" s="567">
        <f>'Админ. расх.'!Q43</f>
        <v>0</v>
      </c>
      <c r="I55" s="567">
        <f>'Админ. расх.'!R43</f>
        <v>0</v>
      </c>
      <c r="J55" s="567">
        <f>'Админ. расх.'!S43</f>
        <v>0</v>
      </c>
      <c r="K55" s="567">
        <f>'Админ. расх.'!T43</f>
        <v>0</v>
      </c>
      <c r="L55" s="448"/>
      <c r="M55" s="314"/>
    </row>
    <row r="56" spans="1:13" x14ac:dyDescent="0.25">
      <c r="A56" s="279" t="s">
        <v>100</v>
      </c>
      <c r="B56" s="280" t="s">
        <v>101</v>
      </c>
      <c r="C56" s="545" t="s">
        <v>12</v>
      </c>
      <c r="D56" s="567">
        <f>'Админ. расх.'!M44</f>
        <v>0</v>
      </c>
      <c r="E56" s="567">
        <f>'Админ. расх.'!N44</f>
        <v>0</v>
      </c>
      <c r="F56" s="567">
        <f>'Админ. расх.'!O44</f>
        <v>0</v>
      </c>
      <c r="G56" s="567">
        <f>'Админ. расх.'!P44</f>
        <v>0</v>
      </c>
      <c r="H56" s="567">
        <f>'Админ. расх.'!Q44</f>
        <v>0</v>
      </c>
      <c r="I56" s="567">
        <f>'Админ. расх.'!R44</f>
        <v>0</v>
      </c>
      <c r="J56" s="567">
        <f>'Админ. расх.'!S44</f>
        <v>0</v>
      </c>
      <c r="K56" s="567">
        <f>'Админ. расх.'!T44</f>
        <v>0</v>
      </c>
      <c r="L56" s="449"/>
      <c r="M56" s="315"/>
    </row>
    <row r="57" spans="1:13" ht="25.5" x14ac:dyDescent="0.25">
      <c r="A57" s="364" t="s">
        <v>514</v>
      </c>
      <c r="B57" s="329" t="s">
        <v>515</v>
      </c>
      <c r="C57" s="545" t="s">
        <v>12</v>
      </c>
      <c r="D57" s="567">
        <f>'Админ. расх.'!M45</f>
        <v>0</v>
      </c>
      <c r="E57" s="567">
        <f>'Админ. расх.'!N45</f>
        <v>0</v>
      </c>
      <c r="F57" s="567">
        <f>'Админ. расх.'!O45</f>
        <v>0</v>
      </c>
      <c r="G57" s="567">
        <f>'Админ. расх.'!P45</f>
        <v>0</v>
      </c>
      <c r="H57" s="567">
        <f>'Админ. расх.'!Q45</f>
        <v>0</v>
      </c>
      <c r="I57" s="567">
        <f>'Админ. расх.'!R45</f>
        <v>0</v>
      </c>
      <c r="J57" s="567">
        <f>'Админ. расх.'!S45</f>
        <v>0</v>
      </c>
      <c r="K57" s="567">
        <f>'Админ. расх.'!T45</f>
        <v>0</v>
      </c>
      <c r="L57" s="543"/>
      <c r="M57" s="542"/>
    </row>
    <row r="58" spans="1:13" ht="30.75" thickBot="1" x14ac:dyDescent="0.3">
      <c r="A58" s="546" t="s">
        <v>102</v>
      </c>
      <c r="B58" s="547" t="s">
        <v>103</v>
      </c>
      <c r="C58" s="547" t="s">
        <v>12</v>
      </c>
      <c r="D58" s="544">
        <f>D59</f>
        <v>0</v>
      </c>
      <c r="E58" s="544">
        <f t="shared" ref="E58:M58" si="21">E59</f>
        <v>0</v>
      </c>
      <c r="F58" s="544">
        <f t="shared" si="21"/>
        <v>0</v>
      </c>
      <c r="G58" s="544">
        <f t="shared" si="21"/>
        <v>0</v>
      </c>
      <c r="H58" s="544">
        <f t="shared" si="21"/>
        <v>0</v>
      </c>
      <c r="I58" s="544">
        <f t="shared" si="21"/>
        <v>0</v>
      </c>
      <c r="J58" s="544">
        <f t="shared" si="21"/>
        <v>0</v>
      </c>
      <c r="K58" s="548">
        <f t="shared" si="21"/>
        <v>0</v>
      </c>
      <c r="L58" s="549">
        <f t="shared" si="21"/>
        <v>0</v>
      </c>
      <c r="M58" s="548">
        <f t="shared" si="21"/>
        <v>0</v>
      </c>
    </row>
    <row r="59" spans="1:13" ht="26.25" thickBot="1" x14ac:dyDescent="0.3">
      <c r="A59" s="259" t="s">
        <v>104</v>
      </c>
      <c r="B59" s="284" t="s">
        <v>105</v>
      </c>
      <c r="C59" s="285" t="s">
        <v>12</v>
      </c>
      <c r="D59" s="284"/>
      <c r="E59" s="284"/>
      <c r="F59" s="284"/>
      <c r="G59" s="284"/>
      <c r="H59" s="284"/>
      <c r="I59" s="284"/>
      <c r="J59" s="284"/>
      <c r="K59" s="253"/>
      <c r="L59" s="451"/>
      <c r="M59" s="253"/>
    </row>
    <row r="60" spans="1:13" ht="15.75" thickBot="1" x14ac:dyDescent="0.3">
      <c r="A60" s="31" t="s">
        <v>106</v>
      </c>
      <c r="B60" s="7" t="s">
        <v>107</v>
      </c>
      <c r="C60" s="7" t="s">
        <v>12</v>
      </c>
      <c r="D60" s="32">
        <f t="shared" ref="D60:M60" si="22">D61</f>
        <v>0</v>
      </c>
      <c r="E60" s="32">
        <f t="shared" si="22"/>
        <v>0</v>
      </c>
      <c r="F60" s="32">
        <f t="shared" si="22"/>
        <v>0</v>
      </c>
      <c r="G60" s="32">
        <f t="shared" si="22"/>
        <v>11.24</v>
      </c>
      <c r="H60" s="32">
        <f t="shared" si="22"/>
        <v>33.07</v>
      </c>
      <c r="I60" s="32">
        <f t="shared" si="22"/>
        <v>33.07</v>
      </c>
      <c r="J60" s="32">
        <f t="shared" si="22"/>
        <v>33.07</v>
      </c>
      <c r="K60" s="68">
        <f t="shared" si="22"/>
        <v>0</v>
      </c>
      <c r="L60" s="450">
        <f t="shared" si="22"/>
        <v>0</v>
      </c>
      <c r="M60" s="68">
        <f t="shared" si="22"/>
        <v>0</v>
      </c>
    </row>
    <row r="61" spans="1:13" ht="51.75" thickBot="1" x14ac:dyDescent="0.3">
      <c r="A61" s="254" t="s">
        <v>108</v>
      </c>
      <c r="B61" s="284" t="s">
        <v>109</v>
      </c>
      <c r="C61" s="285" t="s">
        <v>12</v>
      </c>
      <c r="D61" s="285">
        <f>'расшифровки ВС'!D336</f>
        <v>0</v>
      </c>
      <c r="E61" s="285">
        <f>'расшифровки ВС'!E336</f>
        <v>0</v>
      </c>
      <c r="F61" s="285">
        <f>'расшифровки ВС'!F336</f>
        <v>0</v>
      </c>
      <c r="G61" s="285">
        <f>'расшифровки ВС'!G336</f>
        <v>11.24</v>
      </c>
      <c r="H61" s="285">
        <f>'расшифровки ВС'!H336</f>
        <v>33.07</v>
      </c>
      <c r="I61" s="285">
        <f>'расшифровки ВС'!I336</f>
        <v>33.07</v>
      </c>
      <c r="J61" s="285">
        <f>'расшифровки ВС'!J336</f>
        <v>33.07</v>
      </c>
      <c r="K61" s="286">
        <f>'расшифровки ВС'!K336</f>
        <v>0</v>
      </c>
      <c r="L61" s="452">
        <f>'расшифровки ВС'!L336</f>
        <v>0</v>
      </c>
      <c r="M61" s="286">
        <f>'расшифровки ВС'!M336</f>
        <v>0</v>
      </c>
    </row>
    <row r="62" spans="1:13" ht="45.75" thickBot="1" x14ac:dyDescent="0.3">
      <c r="A62" s="40" t="s">
        <v>110</v>
      </c>
      <c r="B62" s="42" t="s">
        <v>111</v>
      </c>
      <c r="C62" s="41" t="s">
        <v>12</v>
      </c>
      <c r="D62" s="32">
        <f>D63+D64+D65+D66</f>
        <v>0</v>
      </c>
      <c r="E62" s="32">
        <f t="shared" ref="E62:K62" si="23">E63+E64+E65+E66</f>
        <v>0</v>
      </c>
      <c r="F62" s="68">
        <f t="shared" si="23"/>
        <v>195.405</v>
      </c>
      <c r="G62" s="68">
        <f t="shared" si="23"/>
        <v>1904.8829999999998</v>
      </c>
      <c r="H62" s="68">
        <f t="shared" si="23"/>
        <v>1904.8829999999998</v>
      </c>
      <c r="I62" s="68">
        <f t="shared" si="23"/>
        <v>1904.8829999999998</v>
      </c>
      <c r="J62" s="68">
        <f t="shared" si="23"/>
        <v>1904.8829999999998</v>
      </c>
      <c r="K62" s="68">
        <f t="shared" si="23"/>
        <v>0</v>
      </c>
      <c r="L62" s="450">
        <f t="shared" ref="L62:M62" si="24">L63+L64+L65+L66</f>
        <v>0</v>
      </c>
      <c r="M62" s="68">
        <f t="shared" si="24"/>
        <v>0</v>
      </c>
    </row>
    <row r="63" spans="1:13" ht="15.75" thickBot="1" x14ac:dyDescent="0.3">
      <c r="A63" s="287" t="s">
        <v>112</v>
      </c>
      <c r="B63" s="207" t="s">
        <v>113</v>
      </c>
      <c r="C63" s="288" t="s">
        <v>12</v>
      </c>
      <c r="D63" s="288">
        <f>'расшифровки ВС'!D344</f>
        <v>0</v>
      </c>
      <c r="E63" s="288">
        <f>'расшифровки ВС'!E344</f>
        <v>0</v>
      </c>
      <c r="F63" s="288">
        <f>'расшифровки ВС'!F344</f>
        <v>195.405</v>
      </c>
      <c r="G63" s="288">
        <f>'расшифровки ВС'!G344</f>
        <v>1904.8829999999998</v>
      </c>
      <c r="H63" s="288">
        <f>'расшифровки ВС'!H344</f>
        <v>1904.8829999999998</v>
      </c>
      <c r="I63" s="288">
        <f>'расшифровки ВС'!I344</f>
        <v>1904.8829999999998</v>
      </c>
      <c r="J63" s="288">
        <f>'расшифровки ВС'!J344</f>
        <v>1904.8829999999998</v>
      </c>
      <c r="K63" s="288">
        <f>'расшифровки ВС'!K344</f>
        <v>0</v>
      </c>
      <c r="L63" s="453">
        <f>'расшифровки ВС'!L344</f>
        <v>0</v>
      </c>
      <c r="M63" s="289">
        <f>'расшифровки ВС'!M344</f>
        <v>0</v>
      </c>
    </row>
    <row r="64" spans="1:13" ht="16.5" thickTop="1" thickBot="1" x14ac:dyDescent="0.3">
      <c r="A64" s="283" t="s">
        <v>114</v>
      </c>
      <c r="B64" s="214" t="s">
        <v>115</v>
      </c>
      <c r="C64" s="290" t="s">
        <v>12</v>
      </c>
      <c r="D64" s="290">
        <f>'расшифровки ВС'!D351</f>
        <v>0</v>
      </c>
      <c r="E64" s="290">
        <f>'расшифровки ВС'!E351</f>
        <v>0</v>
      </c>
      <c r="F64" s="290">
        <f>'расшифровки ВС'!F351</f>
        <v>0</v>
      </c>
      <c r="G64" s="290">
        <f>'расшифровки ВС'!G351</f>
        <v>0</v>
      </c>
      <c r="H64" s="290">
        <f>'расшифровки ВС'!H351</f>
        <v>0</v>
      </c>
      <c r="I64" s="290">
        <f>'расшифровки ВС'!I351</f>
        <v>0</v>
      </c>
      <c r="J64" s="290">
        <f>'расшифровки ВС'!J351</f>
        <v>0</v>
      </c>
      <c r="K64" s="291">
        <f>'расшифровки ВС'!K351</f>
        <v>0</v>
      </c>
      <c r="L64" s="454">
        <f>'расшифровки ВС'!L351</f>
        <v>0</v>
      </c>
      <c r="M64" s="291">
        <f>'расшифровки ВС'!M351</f>
        <v>0</v>
      </c>
    </row>
    <row r="65" spans="1:14" ht="16.5" thickTop="1" thickBot="1" x14ac:dyDescent="0.3">
      <c r="A65" s="283" t="s">
        <v>116</v>
      </c>
      <c r="B65" s="214" t="s">
        <v>117</v>
      </c>
      <c r="C65" s="290" t="s">
        <v>12</v>
      </c>
      <c r="D65" s="290">
        <f>'расшифровки ВС'!D355</f>
        <v>0</v>
      </c>
      <c r="E65" s="290">
        <f>'расшифровки ВС'!E355</f>
        <v>0</v>
      </c>
      <c r="F65" s="290">
        <f>'расшифровки ВС'!F355</f>
        <v>0</v>
      </c>
      <c r="G65" s="290">
        <f>'расшифровки ВС'!G355</f>
        <v>0</v>
      </c>
      <c r="H65" s="290">
        <f>'расшифровки ВС'!H355</f>
        <v>0</v>
      </c>
      <c r="I65" s="290">
        <f>'расшифровки ВС'!I355</f>
        <v>0</v>
      </c>
      <c r="J65" s="290">
        <f>'расшифровки ВС'!J355</f>
        <v>0</v>
      </c>
      <c r="K65" s="291">
        <f>'расшифровки ВС'!K355</f>
        <v>0</v>
      </c>
      <c r="L65" s="454">
        <f>'расшифровки ВС'!L355</f>
        <v>0</v>
      </c>
      <c r="M65" s="291">
        <f>'расшифровки ВС'!M355</f>
        <v>0</v>
      </c>
    </row>
    <row r="66" spans="1:14" ht="16.5" thickTop="1" thickBot="1" x14ac:dyDescent="0.3">
      <c r="A66" s="292" t="s">
        <v>118</v>
      </c>
      <c r="B66" s="284" t="s">
        <v>119</v>
      </c>
      <c r="C66" s="293" t="s">
        <v>12</v>
      </c>
      <c r="D66" s="293">
        <f>'расшифровки ВС'!D360</f>
        <v>0</v>
      </c>
      <c r="E66" s="293">
        <f>'расшифровки ВС'!E360</f>
        <v>0</v>
      </c>
      <c r="F66" s="293">
        <f>'расшифровки ВС'!F360</f>
        <v>0</v>
      </c>
      <c r="G66" s="293">
        <f>'расшифровки ВС'!G360</f>
        <v>0</v>
      </c>
      <c r="H66" s="293">
        <f>'расшифровки ВС'!H360</f>
        <v>0</v>
      </c>
      <c r="I66" s="293">
        <f>'расшифровки ВС'!I360</f>
        <v>0</v>
      </c>
      <c r="J66" s="293">
        <f>'расшифровки ВС'!J360</f>
        <v>0</v>
      </c>
      <c r="K66" s="294">
        <f>'расшифровки ВС'!K360</f>
        <v>0</v>
      </c>
      <c r="L66" s="455">
        <f>'расшифровки ВС'!L360</f>
        <v>0</v>
      </c>
      <c r="M66" s="294">
        <f>'расшифровки ВС'!M360</f>
        <v>0</v>
      </c>
    </row>
    <row r="67" spans="1:14" ht="30.75" thickBot="1" x14ac:dyDescent="0.3">
      <c r="A67" s="251" t="s">
        <v>120</v>
      </c>
      <c r="B67" s="42" t="s">
        <v>121</v>
      </c>
      <c r="C67" s="252" t="s">
        <v>12</v>
      </c>
      <c r="D67" s="37">
        <f>SUM(D68:D73)</f>
        <v>0</v>
      </c>
      <c r="E67" s="37">
        <f>SUM(E68:E73)</f>
        <v>0</v>
      </c>
      <c r="F67" s="594">
        <f>F68+F69+F70+F71+F72+F73</f>
        <v>131.25</v>
      </c>
      <c r="G67" s="594">
        <f t="shared" ref="G67:J67" si="25">G68+G69+G70+G71+G72+G73</f>
        <v>156.43</v>
      </c>
      <c r="H67" s="594">
        <f t="shared" si="25"/>
        <v>125.14400000000001</v>
      </c>
      <c r="I67" s="594">
        <f t="shared" si="25"/>
        <v>125.14400000000001</v>
      </c>
      <c r="J67" s="594">
        <f t="shared" si="25"/>
        <v>125.14400000000001</v>
      </c>
      <c r="K67" s="70">
        <f>SUM(K68:K73)</f>
        <v>0</v>
      </c>
      <c r="L67" s="456">
        <f t="shared" ref="L67:M67" si="26">SUM(L68:L73)</f>
        <v>0</v>
      </c>
      <c r="M67" s="70">
        <f t="shared" si="26"/>
        <v>0</v>
      </c>
    </row>
    <row r="68" spans="1:14" ht="16.5" thickTop="1" thickBot="1" x14ac:dyDescent="0.3">
      <c r="A68" s="283" t="s">
        <v>122</v>
      </c>
      <c r="B68" s="295" t="s">
        <v>123</v>
      </c>
      <c r="C68" s="290" t="s">
        <v>12</v>
      </c>
      <c r="D68" s="290">
        <f>'расшифровки ВС'!D375</f>
        <v>0</v>
      </c>
      <c r="E68" s="290">
        <f>'расшифровки ВС'!E375</f>
        <v>0</v>
      </c>
      <c r="F68" s="290">
        <f>'расшифровки ВС'!F375</f>
        <v>0</v>
      </c>
      <c r="G68" s="290">
        <f>'расшифровки ВС'!G375</f>
        <v>0</v>
      </c>
      <c r="H68" s="290">
        <f>'расшифровки ВС'!H375</f>
        <v>0</v>
      </c>
      <c r="I68" s="290">
        <f>'расшифровки ВС'!I375</f>
        <v>0</v>
      </c>
      <c r="J68" s="290">
        <f>'расшифровки ВС'!J375</f>
        <v>0</v>
      </c>
      <c r="K68" s="291">
        <f>'расшифровки ВС'!K375</f>
        <v>0</v>
      </c>
      <c r="L68" s="454">
        <f>'расшифровки ВС'!L375</f>
        <v>0</v>
      </c>
      <c r="M68" s="291">
        <f>'расшифровки ВС'!M375</f>
        <v>0</v>
      </c>
    </row>
    <row r="69" spans="1:14" ht="27" thickTop="1" thickBot="1" x14ac:dyDescent="0.3">
      <c r="A69" s="283" t="s">
        <v>124</v>
      </c>
      <c r="B69" s="296" t="s">
        <v>125</v>
      </c>
      <c r="C69" s="290" t="s">
        <v>12</v>
      </c>
      <c r="D69" s="290">
        <f>'расшифровки ВС'!D376</f>
        <v>0</v>
      </c>
      <c r="E69" s="290">
        <f>'расшифровки ВС'!E376</f>
        <v>0</v>
      </c>
      <c r="F69" s="290">
        <f>'расшифровки ВС'!F376</f>
        <v>0</v>
      </c>
      <c r="G69" s="290">
        <f>'расшифровки ВС'!G376</f>
        <v>0</v>
      </c>
      <c r="H69" s="290">
        <f>'расшифровки ВС'!H376</f>
        <v>0</v>
      </c>
      <c r="I69" s="290">
        <f>'расшифровки ВС'!I376</f>
        <v>0</v>
      </c>
      <c r="J69" s="290">
        <f>'расшифровки ВС'!J376</f>
        <v>0</v>
      </c>
      <c r="K69" s="291">
        <f>'расшифровки ВС'!K376</f>
        <v>0</v>
      </c>
      <c r="L69" s="454">
        <f>'расшифровки ВС'!L376</f>
        <v>0</v>
      </c>
      <c r="M69" s="291">
        <f>'расшифровки ВС'!M376</f>
        <v>0</v>
      </c>
    </row>
    <row r="70" spans="1:14" ht="27" thickTop="1" thickBot="1" x14ac:dyDescent="0.3">
      <c r="A70" s="283" t="s">
        <v>126</v>
      </c>
      <c r="B70" s="296" t="s">
        <v>127</v>
      </c>
      <c r="C70" s="290" t="s">
        <v>12</v>
      </c>
      <c r="D70" s="290">
        <f>'расшифровки ВС'!D377</f>
        <v>0</v>
      </c>
      <c r="E70" s="290">
        <f>'расшифровки ВС'!E377</f>
        <v>0</v>
      </c>
      <c r="F70" s="290">
        <f>'расшифровки ВС'!F377</f>
        <v>131.25</v>
      </c>
      <c r="G70" s="290">
        <f>'расшифровки ВС'!G377</f>
        <v>156.43</v>
      </c>
      <c r="H70" s="290">
        <f>'расшифровки ВС'!H377</f>
        <v>125.14400000000001</v>
      </c>
      <c r="I70" s="290">
        <f>'расшифровки ВС'!I377</f>
        <v>125.14400000000001</v>
      </c>
      <c r="J70" s="290">
        <f>'расшифровки ВС'!J377</f>
        <v>125.14400000000001</v>
      </c>
      <c r="K70" s="291">
        <f>'расшифровки ВС'!K377</f>
        <v>0</v>
      </c>
      <c r="L70" s="454">
        <f>'расшифровки ВС'!L377</f>
        <v>0</v>
      </c>
      <c r="M70" s="291">
        <f>'расшифровки ВС'!M377</f>
        <v>0</v>
      </c>
    </row>
    <row r="71" spans="1:14" ht="16.5" thickTop="1" thickBot="1" x14ac:dyDescent="0.3">
      <c r="A71" s="283" t="s">
        <v>128</v>
      </c>
      <c r="B71" s="295" t="s">
        <v>129</v>
      </c>
      <c r="C71" s="290" t="s">
        <v>12</v>
      </c>
      <c r="D71" s="290">
        <f>'расшифровки ВС'!D380</f>
        <v>0</v>
      </c>
      <c r="E71" s="290">
        <f>'расшифровки ВС'!E380</f>
        <v>0</v>
      </c>
      <c r="F71" s="290">
        <f>'расшифровки ВС'!F380</f>
        <v>0</v>
      </c>
      <c r="G71" s="290">
        <f>'расшифровки ВС'!G380</f>
        <v>0</v>
      </c>
      <c r="H71" s="290">
        <f>'расшифровки ВС'!H380</f>
        <v>0</v>
      </c>
      <c r="I71" s="290">
        <f>'расшифровки ВС'!I380</f>
        <v>0</v>
      </c>
      <c r="J71" s="290">
        <f>'расшифровки ВС'!J380</f>
        <v>0</v>
      </c>
      <c r="K71" s="291">
        <f>'расшифровки ВС'!K380</f>
        <v>0</v>
      </c>
      <c r="L71" s="454">
        <f>'расшифровки ВС'!L380</f>
        <v>0</v>
      </c>
      <c r="M71" s="291">
        <f>'расшифровки ВС'!M380</f>
        <v>0</v>
      </c>
    </row>
    <row r="72" spans="1:14" ht="16.5" thickTop="1" thickBot="1" x14ac:dyDescent="0.3">
      <c r="A72" s="283" t="s">
        <v>130</v>
      </c>
      <c r="B72" s="295" t="s">
        <v>131</v>
      </c>
      <c r="C72" s="290" t="s">
        <v>12</v>
      </c>
      <c r="D72" s="290">
        <f>'расшифровки ВС'!D381</f>
        <v>0</v>
      </c>
      <c r="E72" s="290">
        <f>'расшифровки ВС'!E381</f>
        <v>0</v>
      </c>
      <c r="F72" s="290">
        <f>'расшифровки ВС'!F381</f>
        <v>0</v>
      </c>
      <c r="G72" s="290">
        <f>'расшифровки ВС'!G381</f>
        <v>0</v>
      </c>
      <c r="H72" s="290">
        <f>'расшифровки ВС'!H381</f>
        <v>0</v>
      </c>
      <c r="I72" s="290">
        <f>'расшифровки ВС'!I381</f>
        <v>0</v>
      </c>
      <c r="J72" s="290">
        <f>'расшифровки ВС'!J381</f>
        <v>0</v>
      </c>
      <c r="K72" s="291">
        <f>'расшифровки ВС'!K381</f>
        <v>0</v>
      </c>
      <c r="L72" s="454">
        <f>'расшифровки ВС'!L381</f>
        <v>0</v>
      </c>
      <c r="M72" s="291">
        <f>'расшифровки ВС'!M381</f>
        <v>0</v>
      </c>
    </row>
    <row r="73" spans="1:14" ht="52.5" thickTop="1" thickBot="1" x14ac:dyDescent="0.3">
      <c r="A73" s="259" t="s">
        <v>132</v>
      </c>
      <c r="B73" s="297" t="s">
        <v>133</v>
      </c>
      <c r="C73" s="298" t="s">
        <v>12</v>
      </c>
      <c r="D73" s="298">
        <f>'расшифровки ВС'!D386</f>
        <v>0</v>
      </c>
      <c r="E73" s="298">
        <f>'расшифровки ВС'!E386</f>
        <v>0</v>
      </c>
      <c r="F73" s="298">
        <f>'расшифровки ВС'!F386</f>
        <v>0</v>
      </c>
      <c r="G73" s="298">
        <f>'расшифровки ВС'!G386</f>
        <v>0</v>
      </c>
      <c r="H73" s="298">
        <f>'расшифровки ВС'!H386</f>
        <v>0</v>
      </c>
      <c r="I73" s="298">
        <f>'расшифровки ВС'!I386</f>
        <v>0</v>
      </c>
      <c r="J73" s="298">
        <f>'расшифровки ВС'!J386</f>
        <v>0</v>
      </c>
      <c r="K73" s="334">
        <f>'расшифровки ВС'!K386</f>
        <v>0</v>
      </c>
      <c r="L73" s="457">
        <f>'расшифровки ВС'!L386</f>
        <v>0</v>
      </c>
      <c r="M73" s="334">
        <f>'расшифровки ВС'!M386</f>
        <v>0</v>
      </c>
    </row>
    <row r="74" spans="1:14" ht="19.5" thickBot="1" x14ac:dyDescent="0.3">
      <c r="A74" s="500"/>
      <c r="B74" s="502" t="s">
        <v>491</v>
      </c>
      <c r="C74" s="501" t="s">
        <v>12</v>
      </c>
      <c r="D74" s="503">
        <f t="shared" ref="D74:M74" si="27">D10+D32+D38+D58+D60+D62+D67</f>
        <v>0</v>
      </c>
      <c r="E74" s="503">
        <f t="shared" si="27"/>
        <v>0</v>
      </c>
      <c r="F74" s="503">
        <f t="shared" si="27"/>
        <v>22609.153210199998</v>
      </c>
      <c r="G74" s="503">
        <f t="shared" si="27"/>
        <v>25506.893340200004</v>
      </c>
      <c r="H74" s="503">
        <f t="shared" si="27"/>
        <v>27771.377667200002</v>
      </c>
      <c r="I74" s="503">
        <f t="shared" si="27"/>
        <v>26946.507862079998</v>
      </c>
      <c r="J74" s="503">
        <f t="shared" si="27"/>
        <v>27868.457527404797</v>
      </c>
      <c r="K74" s="503">
        <f t="shared" si="27"/>
        <v>0</v>
      </c>
      <c r="L74" s="503">
        <f t="shared" si="27"/>
        <v>0</v>
      </c>
      <c r="M74" s="503">
        <f t="shared" si="27"/>
        <v>0</v>
      </c>
    </row>
    <row r="75" spans="1:14" ht="15.75" thickBot="1" x14ac:dyDescent="0.3">
      <c r="A75" s="498" t="s">
        <v>134</v>
      </c>
      <c r="B75" s="499" t="s">
        <v>135</v>
      </c>
      <c r="C75" s="499" t="s">
        <v>12</v>
      </c>
      <c r="D75" s="499">
        <f>SUM(D76:D81)</f>
        <v>0</v>
      </c>
      <c r="E75" s="499">
        <f t="shared" ref="E75:M75" si="28">SUM(E76:E81)</f>
        <v>0</v>
      </c>
      <c r="F75" s="499">
        <f t="shared" si="28"/>
        <v>228.38</v>
      </c>
      <c r="G75" s="499">
        <f t="shared" si="28"/>
        <v>228.38</v>
      </c>
      <c r="H75" s="615">
        <f>SUM(H76:H81)</f>
        <v>833.14133001599998</v>
      </c>
      <c r="I75" s="615">
        <f t="shared" si="28"/>
        <v>808.39523586239989</v>
      </c>
      <c r="J75" s="615">
        <f t="shared" si="28"/>
        <v>836.05372582214386</v>
      </c>
      <c r="K75" s="499">
        <f t="shared" si="28"/>
        <v>0</v>
      </c>
      <c r="L75" s="499">
        <f t="shared" si="28"/>
        <v>0</v>
      </c>
      <c r="M75" s="499">
        <f t="shared" si="28"/>
        <v>0</v>
      </c>
      <c r="N75" s="239"/>
    </row>
    <row r="76" spans="1:14" ht="15.75" thickBot="1" x14ac:dyDescent="0.3">
      <c r="A76" s="493" t="s">
        <v>136</v>
      </c>
      <c r="B76" s="496" t="s">
        <v>489</v>
      </c>
      <c r="C76" s="492" t="s">
        <v>12</v>
      </c>
      <c r="D76" s="492"/>
      <c r="E76" s="492"/>
      <c r="F76" s="492">
        <v>228.38</v>
      </c>
      <c r="G76" s="492">
        <v>228.38</v>
      </c>
      <c r="H76" s="613">
        <f>H74*5%*15%</f>
        <v>208.28533250400002</v>
      </c>
      <c r="I76" s="613">
        <f>I74*5%*15%</f>
        <v>202.09880896559997</v>
      </c>
      <c r="J76" s="613">
        <f t="shared" ref="J76" si="29">J74*5%*15%</f>
        <v>209.01343145553599</v>
      </c>
      <c r="K76" s="494"/>
      <c r="L76" s="495"/>
      <c r="M76" s="494"/>
    </row>
    <row r="77" spans="1:14" ht="26.25" thickBot="1" x14ac:dyDescent="0.3">
      <c r="A77" s="299" t="s">
        <v>138</v>
      </c>
      <c r="B77" s="300" t="s">
        <v>137</v>
      </c>
      <c r="C77" s="288" t="s">
        <v>12</v>
      </c>
      <c r="D77" s="301"/>
      <c r="E77" s="301"/>
      <c r="F77" s="301"/>
      <c r="G77" s="301"/>
      <c r="H77" s="301"/>
      <c r="I77" s="301"/>
      <c r="J77" s="337"/>
      <c r="K77" s="302"/>
      <c r="L77" s="458"/>
      <c r="M77" s="302"/>
    </row>
    <row r="78" spans="1:14" ht="16.5" thickTop="1" thickBot="1" x14ac:dyDescent="0.3">
      <c r="A78" s="283" t="s">
        <v>139</v>
      </c>
      <c r="B78" s="295" t="s">
        <v>140</v>
      </c>
      <c r="C78" s="290" t="s">
        <v>12</v>
      </c>
      <c r="D78" s="303"/>
      <c r="E78" s="303"/>
      <c r="F78" s="303"/>
      <c r="G78" s="303"/>
      <c r="H78" s="303"/>
      <c r="I78" s="303"/>
      <c r="J78" s="338"/>
      <c r="K78" s="258"/>
      <c r="L78" s="446"/>
      <c r="M78" s="258"/>
    </row>
    <row r="79" spans="1:14" ht="48" customHeight="1" thickTop="1" thickBot="1" x14ac:dyDescent="0.3">
      <c r="A79" s="304" t="s">
        <v>142</v>
      </c>
      <c r="B79" s="305" t="s">
        <v>141</v>
      </c>
      <c r="C79" s="306" t="s">
        <v>12</v>
      </c>
      <c r="D79" s="303"/>
      <c r="E79" s="303"/>
      <c r="F79" s="303"/>
      <c r="G79" s="303"/>
      <c r="H79" s="631">
        <f>H74*3%-H76-H81</f>
        <v>589.44749098631996</v>
      </c>
      <c r="I79" s="631">
        <f t="shared" ref="I79:J79" si="30">I74*3%-I76-I81</f>
        <v>571.93962937264791</v>
      </c>
      <c r="J79" s="631">
        <f t="shared" si="30"/>
        <v>591.50801101916682</v>
      </c>
      <c r="K79" s="258"/>
      <c r="L79" s="446"/>
      <c r="M79" s="258"/>
    </row>
    <row r="80" spans="1:14" ht="52.5" thickTop="1" thickBot="1" x14ac:dyDescent="0.3">
      <c r="A80" s="257" t="s">
        <v>143</v>
      </c>
      <c r="B80" s="296" t="s">
        <v>149</v>
      </c>
      <c r="C80" s="306" t="s">
        <v>12</v>
      </c>
      <c r="D80" s="303"/>
      <c r="E80" s="303"/>
      <c r="F80" s="303"/>
      <c r="G80" s="303"/>
      <c r="H80" s="303"/>
      <c r="I80" s="303"/>
      <c r="J80" s="338"/>
      <c r="K80" s="258"/>
      <c r="L80" s="446"/>
      <c r="M80" s="258"/>
    </row>
    <row r="81" spans="1:13" ht="39.75" thickTop="1" thickBot="1" x14ac:dyDescent="0.3">
      <c r="A81" s="259" t="s">
        <v>143</v>
      </c>
      <c r="B81" s="297" t="s">
        <v>144</v>
      </c>
      <c r="C81" s="307" t="s">
        <v>12</v>
      </c>
      <c r="D81" s="308"/>
      <c r="E81" s="308"/>
      <c r="F81" s="308"/>
      <c r="G81" s="630">
        <f>N75*0.03</f>
        <v>0</v>
      </c>
      <c r="H81" s="614">
        <f>(H74*5%-H76)*3%</f>
        <v>35.408506525680004</v>
      </c>
      <c r="I81" s="614">
        <f>(I74*5%-I76)*3%</f>
        <v>34.356797524151993</v>
      </c>
      <c r="J81" s="614">
        <f t="shared" ref="J81" si="31">(J74*5%-J76)*3%</f>
        <v>35.532283347441115</v>
      </c>
      <c r="K81" s="309"/>
      <c r="L81" s="459"/>
      <c r="M81" s="460"/>
    </row>
    <row r="82" spans="1:13" ht="26.25" thickBot="1" x14ac:dyDescent="0.3">
      <c r="A82" s="248" t="s">
        <v>145</v>
      </c>
      <c r="B82" s="249" t="s">
        <v>397</v>
      </c>
      <c r="C82" s="38" t="s">
        <v>12</v>
      </c>
      <c r="D82" s="36">
        <f>SUM(D83:D85)</f>
        <v>0</v>
      </c>
      <c r="E82" s="36">
        <f t="shared" ref="E82:M82" si="32">SUM(E83:E85)</f>
        <v>0</v>
      </c>
      <c r="F82" s="36">
        <f t="shared" si="32"/>
        <v>0</v>
      </c>
      <c r="G82" s="36">
        <f t="shared" si="32"/>
        <v>0</v>
      </c>
      <c r="H82" s="36">
        <f t="shared" si="32"/>
        <v>2769.1039999999998</v>
      </c>
      <c r="I82" s="36">
        <f t="shared" si="32"/>
        <v>2800</v>
      </c>
      <c r="J82" s="36">
        <f t="shared" si="32"/>
        <v>2403.2800000000002</v>
      </c>
      <c r="K82" s="36">
        <f t="shared" si="32"/>
        <v>0</v>
      </c>
      <c r="L82" s="36">
        <f t="shared" si="32"/>
        <v>0</v>
      </c>
      <c r="M82" s="36">
        <f t="shared" si="32"/>
        <v>0</v>
      </c>
    </row>
    <row r="83" spans="1:13" ht="51.75" thickBot="1" x14ac:dyDescent="0.3">
      <c r="A83" s="299" t="s">
        <v>388</v>
      </c>
      <c r="B83" s="300" t="s">
        <v>389</v>
      </c>
      <c r="C83" s="310" t="s">
        <v>12</v>
      </c>
      <c r="D83" s="301"/>
      <c r="E83" s="301"/>
      <c r="F83" s="301"/>
      <c r="G83" s="301"/>
      <c r="H83" s="301"/>
      <c r="I83" s="301"/>
      <c r="J83" s="337"/>
      <c r="K83" s="302"/>
      <c r="L83" s="321"/>
      <c r="M83" s="302"/>
    </row>
    <row r="84" spans="1:13" ht="27" thickTop="1" thickBot="1" x14ac:dyDescent="0.3">
      <c r="A84" s="257" t="s">
        <v>390</v>
      </c>
      <c r="B84" s="296" t="s">
        <v>391</v>
      </c>
      <c r="C84" s="306" t="s">
        <v>12</v>
      </c>
      <c r="D84" s="303"/>
      <c r="E84" s="303"/>
      <c r="F84" s="303"/>
      <c r="G84" s="303"/>
      <c r="H84" s="303">
        <f>'расшифровки ВС'!H416</f>
        <v>2769.1039999999998</v>
      </c>
      <c r="I84" s="303">
        <f>'расшифровки ВС'!I416</f>
        <v>2800</v>
      </c>
      <c r="J84" s="303">
        <f>'расшифровки ВС'!J416</f>
        <v>2403.2800000000002</v>
      </c>
      <c r="K84" s="258"/>
      <c r="L84" s="320"/>
      <c r="M84" s="258"/>
    </row>
    <row r="85" spans="1:13" ht="52.5" thickTop="1" thickBot="1" x14ac:dyDescent="0.3">
      <c r="A85" s="259" t="s">
        <v>392</v>
      </c>
      <c r="B85" s="297" t="s">
        <v>393</v>
      </c>
      <c r="C85" s="307" t="s">
        <v>12</v>
      </c>
      <c r="D85" s="308"/>
      <c r="E85" s="308"/>
      <c r="F85" s="308"/>
      <c r="G85" s="308"/>
      <c r="H85" s="339"/>
      <c r="I85" s="339"/>
      <c r="J85" s="340"/>
      <c r="K85" s="309"/>
      <c r="L85" s="322"/>
      <c r="M85" s="309"/>
    </row>
    <row r="86" spans="1:13" ht="15.75" thickBot="1" x14ac:dyDescent="0.3">
      <c r="A86" s="266"/>
      <c r="B86" s="267" t="s">
        <v>146</v>
      </c>
      <c r="C86" s="268" t="s">
        <v>12</v>
      </c>
      <c r="D86" s="269"/>
      <c r="E86" s="269"/>
      <c r="F86" s="595">
        <f>F74+F75</f>
        <v>22837.533210199999</v>
      </c>
      <c r="G86" s="595">
        <f>G74+G75</f>
        <v>25735.273340200005</v>
      </c>
      <c r="H86" s="595">
        <f>H74+H75+H82</f>
        <v>31373.622997216</v>
      </c>
      <c r="I86" s="595">
        <f t="shared" ref="I86:J86" si="33">I74+I75+I82</f>
        <v>30554.903097942399</v>
      </c>
      <c r="J86" s="595">
        <f t="shared" si="33"/>
        <v>31107.79125322694</v>
      </c>
      <c r="K86" s="270"/>
      <c r="L86" s="323"/>
      <c r="M86" s="270"/>
    </row>
    <row r="87" spans="1:13" ht="15.75" thickBot="1" x14ac:dyDescent="0.3">
      <c r="A87" s="271"/>
      <c r="B87" s="267" t="s">
        <v>398</v>
      </c>
      <c r="C87" s="268" t="s">
        <v>150</v>
      </c>
      <c r="D87" s="272"/>
      <c r="E87" s="272"/>
      <c r="F87" s="272">
        <f>'баланс воды'!F30</f>
        <v>1268.75</v>
      </c>
      <c r="G87" s="272">
        <f>'баланс воды'!G30</f>
        <v>1268.75</v>
      </c>
      <c r="H87" s="272">
        <f>'баланс воды'!H30</f>
        <v>1107.73</v>
      </c>
      <c r="I87" s="272">
        <f>'баланс воды'!I30</f>
        <v>1128.6300000000001</v>
      </c>
      <c r="J87" s="272">
        <f>'баланс воды'!J30</f>
        <v>1146.17</v>
      </c>
      <c r="K87" s="273"/>
      <c r="L87" s="324"/>
      <c r="M87" s="273"/>
    </row>
    <row r="88" spans="1:13" ht="15.75" thickBot="1" x14ac:dyDescent="0.3">
      <c r="A88" s="201"/>
      <c r="B88" s="204" t="s">
        <v>399</v>
      </c>
      <c r="C88" s="202" t="s">
        <v>147</v>
      </c>
      <c r="D88" s="202" t="e">
        <f>D86/(D87*1000)</f>
        <v>#DIV/0!</v>
      </c>
      <c r="E88" s="202" t="e">
        <f t="shared" ref="E88:M88" si="34">E86/(E87*1000)</f>
        <v>#DIV/0!</v>
      </c>
      <c r="F88" s="596">
        <f>F86/(F87)</f>
        <v>18.000026175527093</v>
      </c>
      <c r="G88" s="596">
        <f>G86/(G87)</f>
        <v>20.28395928291626</v>
      </c>
      <c r="H88" s="612">
        <f>H86/(H87)</f>
        <v>28.322445900369225</v>
      </c>
      <c r="I88" s="596">
        <f>I86/(I87)</f>
        <v>27.072559738747326</v>
      </c>
      <c r="J88" s="596">
        <f>J86/(J87)</f>
        <v>27.140643406498981</v>
      </c>
      <c r="K88" s="202" t="e">
        <f t="shared" si="34"/>
        <v>#DIV/0!</v>
      </c>
      <c r="L88" s="202" t="e">
        <f t="shared" si="34"/>
        <v>#DIV/0!</v>
      </c>
      <c r="M88" s="202" t="e">
        <f t="shared" si="34"/>
        <v>#DIV/0!</v>
      </c>
    </row>
    <row r="89" spans="1:13" ht="15.75" thickBot="1" x14ac:dyDescent="0.3">
      <c r="A89" s="274"/>
      <c r="B89" s="275" t="s">
        <v>400</v>
      </c>
      <c r="C89" s="276" t="s">
        <v>292</v>
      </c>
      <c r="D89" s="277"/>
      <c r="E89" s="277"/>
      <c r="F89" s="277"/>
      <c r="G89" s="277"/>
      <c r="H89" s="277"/>
      <c r="I89" s="277"/>
      <c r="J89" s="341"/>
      <c r="K89" s="342"/>
      <c r="L89" s="326"/>
      <c r="M89" s="277"/>
    </row>
    <row r="90" spans="1:13" ht="15.75" thickTop="1" x14ac:dyDescent="0.25">
      <c r="A90" s="80"/>
      <c r="B90" s="311"/>
      <c r="C90" s="312"/>
      <c r="D90" s="313"/>
      <c r="E90" s="313"/>
      <c r="F90" s="313"/>
      <c r="G90" s="313"/>
      <c r="H90" s="313"/>
      <c r="I90" s="313"/>
      <c r="J90" s="313"/>
      <c r="K90" s="313"/>
    </row>
    <row r="91" spans="1:13" x14ac:dyDescent="0.25">
      <c r="A91" s="80"/>
      <c r="B91" s="311" t="s">
        <v>563</v>
      </c>
      <c r="C91" s="312"/>
      <c r="D91" s="313"/>
      <c r="E91" s="313"/>
      <c r="F91" s="313"/>
      <c r="G91" s="313" t="s">
        <v>564</v>
      </c>
      <c r="H91" s="313"/>
      <c r="I91" s="313"/>
      <c r="J91" s="313"/>
      <c r="K91" s="313"/>
    </row>
    <row r="92" spans="1:13" x14ac:dyDescent="0.25">
      <c r="A92" s="80"/>
      <c r="B92" s="311"/>
      <c r="C92" s="312"/>
      <c r="D92" s="313"/>
      <c r="E92" s="313"/>
      <c r="F92" s="313"/>
      <c r="G92" s="313"/>
      <c r="H92" s="313"/>
      <c r="I92" s="313"/>
      <c r="J92" s="313"/>
      <c r="K92" s="313"/>
    </row>
    <row r="94" spans="1:13" ht="30" hidden="1" x14ac:dyDescent="0.25">
      <c r="A94" s="100"/>
      <c r="B94" s="198" t="s">
        <v>385</v>
      </c>
      <c r="C94" s="100" t="s">
        <v>12</v>
      </c>
      <c r="D94" s="100"/>
      <c r="E94" s="100"/>
      <c r="F94" s="100"/>
      <c r="G94" s="100"/>
      <c r="H94" s="100"/>
      <c r="I94" s="100"/>
      <c r="J94" s="100"/>
      <c r="K94" s="100"/>
      <c r="L94" s="100"/>
      <c r="M94" s="100"/>
    </row>
  </sheetData>
  <mergeCells count="14">
    <mergeCell ref="K6:K7"/>
    <mergeCell ref="A3:H3"/>
    <mergeCell ref="D6:E6"/>
    <mergeCell ref="F6:G6"/>
    <mergeCell ref="H6:H7"/>
    <mergeCell ref="A5:A7"/>
    <mergeCell ref="B5:B7"/>
    <mergeCell ref="C5:C7"/>
    <mergeCell ref="K5:M5"/>
    <mergeCell ref="L6:L7"/>
    <mergeCell ref="M6:M7"/>
    <mergeCell ref="I6:I7"/>
    <mergeCell ref="J6:J7"/>
    <mergeCell ref="D5:J5"/>
  </mergeCells>
  <pageMargins left="0.19685039370078741" right="0.11811023622047245" top="0.15748031496062992" bottom="0.15748031496062992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O419"/>
  <sheetViews>
    <sheetView topLeftCell="A332" workbookViewId="0">
      <selection activeCell="D1" sqref="D1:E1048576"/>
    </sheetView>
  </sheetViews>
  <sheetFormatPr defaultRowHeight="15" x14ac:dyDescent="0.25"/>
  <cols>
    <col min="1" max="1" width="10.140625" bestFit="1" customWidth="1"/>
    <col min="2" max="2" width="25" customWidth="1"/>
    <col min="3" max="3" width="12" customWidth="1"/>
    <col min="4" max="5" width="0" hidden="1" customWidth="1"/>
    <col min="6" max="6" width="9.5703125" bestFit="1" customWidth="1"/>
    <col min="7" max="7" width="12.28515625" customWidth="1"/>
    <col min="11" max="11" width="10.42578125" customWidth="1"/>
    <col min="12" max="12" width="11.140625" customWidth="1"/>
  </cols>
  <sheetData>
    <row r="2" spans="1:13" x14ac:dyDescent="0.25">
      <c r="F2" s="659" t="s">
        <v>178</v>
      </c>
      <c r="G2" s="659"/>
      <c r="H2" s="659"/>
      <c r="I2" s="659"/>
      <c r="J2" s="659"/>
      <c r="K2" s="659"/>
    </row>
    <row r="3" spans="1:13" x14ac:dyDescent="0.25">
      <c r="F3" s="659" t="s">
        <v>179</v>
      </c>
      <c r="G3" s="659"/>
      <c r="H3" s="659"/>
      <c r="I3" s="659"/>
      <c r="J3" s="659"/>
      <c r="K3" s="659"/>
    </row>
    <row r="4" spans="1:13" x14ac:dyDescent="0.25">
      <c r="F4" s="82" t="s">
        <v>306</v>
      </c>
      <c r="G4" s="82"/>
      <c r="H4" s="82"/>
      <c r="I4" s="82"/>
      <c r="J4" s="82"/>
      <c r="K4" s="82"/>
    </row>
    <row r="5" spans="1:13" x14ac:dyDescent="0.25">
      <c r="F5" s="659" t="s">
        <v>180</v>
      </c>
      <c r="G5" s="659"/>
      <c r="H5" s="659"/>
      <c r="I5" s="659"/>
      <c r="J5" s="659"/>
      <c r="K5" s="659"/>
    </row>
    <row r="6" spans="1:13" ht="18.75" x14ac:dyDescent="0.3">
      <c r="A6" s="510" t="s">
        <v>484</v>
      </c>
      <c r="F6" s="504"/>
      <c r="G6" s="504"/>
      <c r="H6" s="504"/>
      <c r="I6" s="504"/>
      <c r="J6" s="504"/>
      <c r="K6" s="504"/>
    </row>
    <row r="7" spans="1:13" x14ac:dyDescent="0.25">
      <c r="F7" s="504"/>
      <c r="G7" s="504"/>
      <c r="H7" s="504"/>
      <c r="I7" s="504"/>
      <c r="J7" s="504"/>
      <c r="K7" s="504"/>
    </row>
    <row r="8" spans="1:13" ht="15.75" thickBot="1" x14ac:dyDescent="0.3">
      <c r="A8" s="81" t="s">
        <v>497</v>
      </c>
    </row>
    <row r="9" spans="1:13" ht="15.75" thickBot="1" x14ac:dyDescent="0.3">
      <c r="A9" s="653" t="s">
        <v>0</v>
      </c>
      <c r="B9" s="653" t="s">
        <v>1</v>
      </c>
      <c r="C9" s="653" t="s">
        <v>2</v>
      </c>
      <c r="D9" s="656" t="s">
        <v>176</v>
      </c>
      <c r="E9" s="657"/>
      <c r="F9" s="657"/>
      <c r="G9" s="657"/>
      <c r="H9" s="657"/>
      <c r="I9" s="657"/>
      <c r="J9" s="658"/>
      <c r="K9" s="656" t="s">
        <v>177</v>
      </c>
      <c r="L9" s="657"/>
      <c r="M9" s="658"/>
    </row>
    <row r="10" spans="1:13" ht="15.75" customHeight="1" thickBot="1" x14ac:dyDescent="0.3">
      <c r="A10" s="654"/>
      <c r="B10" s="654"/>
      <c r="C10" s="654"/>
      <c r="D10" s="650" t="s">
        <v>3</v>
      </c>
      <c r="E10" s="650"/>
      <c r="F10" s="651" t="s">
        <v>659</v>
      </c>
      <c r="G10" s="652"/>
      <c r="H10" s="653" t="s">
        <v>405</v>
      </c>
      <c r="I10" s="653" t="s">
        <v>518</v>
      </c>
      <c r="J10" s="653" t="s">
        <v>519</v>
      </c>
      <c r="K10" s="653" t="s">
        <v>405</v>
      </c>
      <c r="L10" s="653" t="s">
        <v>518</v>
      </c>
      <c r="M10" s="653" t="s">
        <v>519</v>
      </c>
    </row>
    <row r="11" spans="1:13" ht="21.75" customHeight="1" thickBot="1" x14ac:dyDescent="0.3">
      <c r="A11" s="655"/>
      <c r="B11" s="655"/>
      <c r="C11" s="655"/>
      <c r="D11" s="62" t="s">
        <v>6</v>
      </c>
      <c r="E11" s="4" t="s">
        <v>7</v>
      </c>
      <c r="F11" s="4" t="s">
        <v>8</v>
      </c>
      <c r="G11" s="4" t="s">
        <v>9</v>
      </c>
      <c r="H11" s="655"/>
      <c r="I11" s="655"/>
      <c r="J11" s="655"/>
      <c r="K11" s="655"/>
      <c r="L11" s="655"/>
      <c r="M11" s="655"/>
    </row>
    <row r="12" spans="1:13" x14ac:dyDescent="0.25">
      <c r="A12" s="43">
        <v>1</v>
      </c>
      <c r="B12" s="44">
        <v>2</v>
      </c>
      <c r="C12" s="44">
        <v>3</v>
      </c>
      <c r="D12" s="44">
        <v>4</v>
      </c>
      <c r="E12" s="44">
        <v>5</v>
      </c>
      <c r="F12" s="44">
        <v>6</v>
      </c>
      <c r="G12" s="44">
        <v>7</v>
      </c>
      <c r="H12" s="71">
        <v>8</v>
      </c>
      <c r="I12" s="63">
        <v>9</v>
      </c>
      <c r="J12" s="63">
        <v>10</v>
      </c>
      <c r="K12" s="33">
        <v>11</v>
      </c>
      <c r="L12" s="33">
        <v>12</v>
      </c>
      <c r="M12" s="33">
        <v>13</v>
      </c>
    </row>
    <row r="13" spans="1:13" x14ac:dyDescent="0.25">
      <c r="A13" s="51" t="s">
        <v>151</v>
      </c>
      <c r="B13" s="51" t="s">
        <v>14</v>
      </c>
      <c r="C13" s="51"/>
      <c r="D13" s="51"/>
      <c r="E13" s="52"/>
      <c r="F13" s="52"/>
      <c r="G13" s="52"/>
      <c r="H13" s="72"/>
      <c r="I13" s="72"/>
      <c r="J13" s="72"/>
      <c r="K13" s="52"/>
      <c r="L13" s="52"/>
      <c r="M13" s="52"/>
    </row>
    <row r="14" spans="1:13" x14ac:dyDescent="0.25">
      <c r="A14" s="28" t="s">
        <v>11</v>
      </c>
      <c r="B14" s="45" t="s">
        <v>642</v>
      </c>
      <c r="C14" s="1"/>
      <c r="D14" s="1"/>
      <c r="E14" s="1"/>
      <c r="F14" s="1"/>
      <c r="G14" s="1"/>
      <c r="H14" s="66"/>
      <c r="I14" s="66"/>
      <c r="J14" s="66"/>
      <c r="K14" s="1"/>
      <c r="L14" s="1"/>
      <c r="M14" s="1"/>
    </row>
    <row r="15" spans="1:13" x14ac:dyDescent="0.25">
      <c r="A15" s="28" t="s">
        <v>13</v>
      </c>
      <c r="B15" s="1" t="s">
        <v>153</v>
      </c>
      <c r="C15" s="1" t="s">
        <v>660</v>
      </c>
      <c r="D15" s="1"/>
      <c r="E15" s="1"/>
      <c r="F15" s="1">
        <v>875</v>
      </c>
      <c r="G15" s="1">
        <v>875</v>
      </c>
      <c r="H15" s="66">
        <v>700</v>
      </c>
      <c r="I15" s="66">
        <v>700</v>
      </c>
      <c r="J15" s="66">
        <v>700</v>
      </c>
      <c r="K15" s="1"/>
      <c r="L15" s="1"/>
      <c r="M15" s="1"/>
    </row>
    <row r="16" spans="1:13" x14ac:dyDescent="0.25">
      <c r="A16" s="28" t="s">
        <v>154</v>
      </c>
      <c r="B16" s="1" t="s">
        <v>155</v>
      </c>
      <c r="C16" s="1" t="s">
        <v>12</v>
      </c>
      <c r="D16" s="1"/>
      <c r="E16" s="1"/>
      <c r="F16" s="1">
        <v>0.06</v>
      </c>
      <c r="G16" s="1">
        <v>0.06</v>
      </c>
      <c r="H16" s="66">
        <v>6.2E-2</v>
      </c>
      <c r="I16" s="66">
        <v>6.4000000000000001E-2</v>
      </c>
      <c r="J16" s="66">
        <v>6.7000000000000004E-2</v>
      </c>
      <c r="K16" s="1"/>
      <c r="L16" s="1"/>
      <c r="M16" s="1"/>
    </row>
    <row r="17" spans="1:15" x14ac:dyDescent="0.25">
      <c r="A17" s="107" t="s">
        <v>158</v>
      </c>
      <c r="B17" s="157" t="s">
        <v>157</v>
      </c>
      <c r="C17" s="87" t="s">
        <v>12</v>
      </c>
      <c r="D17" s="87">
        <f t="shared" ref="D17:J17" si="0">D16*D15</f>
        <v>0</v>
      </c>
      <c r="E17" s="87">
        <f t="shared" si="0"/>
        <v>0</v>
      </c>
      <c r="F17" s="584">
        <f t="shared" si="0"/>
        <v>52.5</v>
      </c>
      <c r="G17" s="87">
        <f t="shared" si="0"/>
        <v>52.5</v>
      </c>
      <c r="H17" s="87">
        <f t="shared" si="0"/>
        <v>43.4</v>
      </c>
      <c r="I17" s="87">
        <f t="shared" si="0"/>
        <v>44.800000000000004</v>
      </c>
      <c r="J17" s="87">
        <f t="shared" si="0"/>
        <v>46.900000000000006</v>
      </c>
      <c r="K17" s="87">
        <f t="shared" ref="K17:M17" si="1">K16*K15*1000</f>
        <v>0</v>
      </c>
      <c r="L17" s="87">
        <f t="shared" si="1"/>
        <v>0</v>
      </c>
      <c r="M17" s="87">
        <f t="shared" si="1"/>
        <v>0</v>
      </c>
    </row>
    <row r="18" spans="1:15" x14ac:dyDescent="0.25">
      <c r="A18" s="28" t="s">
        <v>19</v>
      </c>
      <c r="B18" s="47" t="s">
        <v>161</v>
      </c>
      <c r="C18" s="1"/>
      <c r="D18" s="1"/>
      <c r="E18" s="1"/>
      <c r="F18" s="1"/>
      <c r="G18" s="1"/>
      <c r="H18" s="66"/>
      <c r="I18" s="66"/>
      <c r="J18" s="66"/>
      <c r="K18" s="1"/>
      <c r="L18" s="1"/>
      <c r="M18" s="1"/>
    </row>
    <row r="19" spans="1:15" x14ac:dyDescent="0.25">
      <c r="A19" s="28" t="s">
        <v>21</v>
      </c>
      <c r="B19" s="1" t="s">
        <v>153</v>
      </c>
      <c r="C19" s="1" t="s">
        <v>156</v>
      </c>
      <c r="D19" s="1"/>
      <c r="E19" s="1"/>
      <c r="F19" s="1"/>
      <c r="G19" s="1"/>
      <c r="H19" s="66"/>
      <c r="I19" s="66"/>
      <c r="J19" s="66"/>
      <c r="K19" s="1"/>
      <c r="L19" s="1"/>
      <c r="M19" s="1"/>
    </row>
    <row r="20" spans="1:15" x14ac:dyDescent="0.25">
      <c r="A20" s="28" t="s">
        <v>159</v>
      </c>
      <c r="B20" s="1" t="s">
        <v>155</v>
      </c>
      <c r="C20" s="1" t="s">
        <v>12</v>
      </c>
      <c r="D20" s="1"/>
      <c r="E20" s="1"/>
      <c r="F20" s="1"/>
      <c r="G20" s="1"/>
      <c r="H20" s="66"/>
      <c r="I20" s="66"/>
      <c r="J20" s="66"/>
      <c r="K20" s="1"/>
      <c r="L20" s="1"/>
      <c r="M20" s="1"/>
    </row>
    <row r="21" spans="1:15" ht="15.75" thickBot="1" x14ac:dyDescent="0.3">
      <c r="A21" s="29" t="s">
        <v>160</v>
      </c>
      <c r="B21" s="48" t="s">
        <v>157</v>
      </c>
      <c r="C21" s="35" t="s">
        <v>12</v>
      </c>
      <c r="D21" s="35">
        <f t="shared" ref="D21:K21" si="2">D20*D19</f>
        <v>0</v>
      </c>
      <c r="E21" s="35">
        <f t="shared" si="2"/>
        <v>0</v>
      </c>
      <c r="F21" s="35"/>
      <c r="G21" s="35"/>
      <c r="H21" s="344"/>
      <c r="I21" s="344"/>
      <c r="J21" s="344"/>
      <c r="K21" s="35">
        <f t="shared" si="2"/>
        <v>0</v>
      </c>
      <c r="L21" s="35">
        <f t="shared" ref="L21:M21" si="3">L20*L19</f>
        <v>0</v>
      </c>
      <c r="M21" s="35">
        <f t="shared" si="3"/>
        <v>0</v>
      </c>
    </row>
    <row r="22" spans="1:15" ht="15.75" thickBot="1" x14ac:dyDescent="0.3">
      <c r="A22" s="49"/>
      <c r="B22" s="50" t="s">
        <v>162</v>
      </c>
      <c r="C22" s="50" t="s">
        <v>12</v>
      </c>
      <c r="D22" s="50">
        <f t="shared" ref="D22:K22" si="4">D21+D17</f>
        <v>0</v>
      </c>
      <c r="E22" s="50">
        <f t="shared" si="4"/>
        <v>0</v>
      </c>
      <c r="F22" s="598">
        <f t="shared" si="4"/>
        <v>52.5</v>
      </c>
      <c r="G22" s="50">
        <f t="shared" si="4"/>
        <v>52.5</v>
      </c>
      <c r="H22" s="50">
        <f t="shared" si="4"/>
        <v>43.4</v>
      </c>
      <c r="I22" s="50">
        <f t="shared" si="4"/>
        <v>44.800000000000004</v>
      </c>
      <c r="J22" s="50">
        <f t="shared" si="4"/>
        <v>46.900000000000006</v>
      </c>
      <c r="K22" s="343">
        <f t="shared" si="4"/>
        <v>0</v>
      </c>
      <c r="L22" s="76">
        <f t="shared" ref="L22:M22" si="5">L21+L17</f>
        <v>0</v>
      </c>
      <c r="M22" s="76">
        <f t="shared" si="5"/>
        <v>0</v>
      </c>
    </row>
    <row r="23" spans="1:15" ht="75" x14ac:dyDescent="0.25">
      <c r="A23" s="54" t="s">
        <v>152</v>
      </c>
      <c r="B23" s="54" t="s">
        <v>163</v>
      </c>
      <c r="C23" s="53"/>
      <c r="D23" s="53"/>
      <c r="E23" s="53"/>
      <c r="F23" s="53"/>
      <c r="G23" s="53"/>
      <c r="H23" s="73"/>
      <c r="I23" s="73"/>
      <c r="J23" s="73"/>
      <c r="K23" s="52"/>
      <c r="L23" s="52"/>
      <c r="M23" s="52"/>
    </row>
    <row r="24" spans="1:15" x14ac:dyDescent="0.25">
      <c r="A24" s="30" t="s">
        <v>164</v>
      </c>
      <c r="B24" s="46" t="s">
        <v>165</v>
      </c>
      <c r="C24" s="1"/>
      <c r="D24" s="1"/>
      <c r="E24" s="1"/>
      <c r="F24" s="1"/>
      <c r="G24" s="1"/>
      <c r="H24" s="66"/>
      <c r="I24" s="66"/>
      <c r="J24" s="66"/>
      <c r="K24" s="1"/>
      <c r="L24" s="1"/>
      <c r="M24" s="1"/>
      <c r="O24" t="s">
        <v>700</v>
      </c>
    </row>
    <row r="25" spans="1:15" x14ac:dyDescent="0.25">
      <c r="A25" s="28"/>
      <c r="B25" s="1" t="s">
        <v>153</v>
      </c>
      <c r="C25" s="1"/>
      <c r="D25" s="1"/>
      <c r="E25" s="1"/>
      <c r="F25" s="1"/>
      <c r="G25" s="1"/>
      <c r="H25" s="66"/>
      <c r="I25" s="66"/>
      <c r="J25" s="66"/>
      <c r="K25" s="1"/>
      <c r="L25" s="1"/>
      <c r="M25" s="1"/>
      <c r="O25" t="s">
        <v>701</v>
      </c>
    </row>
    <row r="26" spans="1:15" x14ac:dyDescent="0.25">
      <c r="A26" s="28"/>
      <c r="B26" s="1" t="s">
        <v>166</v>
      </c>
      <c r="C26" s="1"/>
      <c r="D26" s="1"/>
      <c r="E26" s="1"/>
      <c r="F26" s="1"/>
      <c r="G26" s="1"/>
      <c r="H26" s="66"/>
      <c r="I26" s="66"/>
      <c r="J26" s="66"/>
      <c r="K26" s="1"/>
      <c r="L26" s="1"/>
      <c r="M26" s="1"/>
    </row>
    <row r="27" spans="1:15" x14ac:dyDescent="0.25">
      <c r="A27" s="107"/>
      <c r="B27" s="157" t="s">
        <v>157</v>
      </c>
      <c r="C27" s="87" t="s">
        <v>12</v>
      </c>
      <c r="D27" s="87">
        <f t="shared" ref="D27:K27" si="6">D26*D25</f>
        <v>0</v>
      </c>
      <c r="E27" s="87">
        <f t="shared" si="6"/>
        <v>0</v>
      </c>
      <c r="F27" s="87">
        <f t="shared" si="6"/>
        <v>0</v>
      </c>
      <c r="G27" s="87">
        <f t="shared" si="6"/>
        <v>0</v>
      </c>
      <c r="H27" s="87">
        <f t="shared" si="6"/>
        <v>0</v>
      </c>
      <c r="I27" s="87">
        <f t="shared" si="6"/>
        <v>0</v>
      </c>
      <c r="J27" s="87">
        <f t="shared" si="6"/>
        <v>0</v>
      </c>
      <c r="K27" s="87">
        <f t="shared" si="6"/>
        <v>0</v>
      </c>
      <c r="L27" s="87">
        <f t="shared" ref="L27:M27" si="7">L26*L25</f>
        <v>0</v>
      </c>
      <c r="M27" s="87">
        <f t="shared" si="7"/>
        <v>0</v>
      </c>
    </row>
    <row r="28" spans="1:15" x14ac:dyDescent="0.25">
      <c r="A28" s="28"/>
      <c r="B28" s="46" t="s">
        <v>167</v>
      </c>
      <c r="C28" s="1"/>
      <c r="D28" s="1"/>
      <c r="E28" s="1"/>
      <c r="F28" s="1"/>
      <c r="G28" s="1"/>
      <c r="H28" s="66"/>
      <c r="I28" s="66"/>
      <c r="J28" s="66"/>
      <c r="K28" s="1"/>
      <c r="L28" s="1"/>
      <c r="M28" s="1"/>
    </row>
    <row r="29" spans="1:15" x14ac:dyDescent="0.25">
      <c r="A29" s="28"/>
      <c r="B29" s="1" t="s">
        <v>153</v>
      </c>
      <c r="C29" s="1"/>
      <c r="D29" s="1"/>
      <c r="E29" s="1"/>
      <c r="F29" s="1"/>
      <c r="G29" s="1"/>
      <c r="H29" s="66"/>
      <c r="I29" s="66"/>
      <c r="J29" s="66"/>
      <c r="K29" s="1"/>
      <c r="L29" s="1"/>
      <c r="M29" s="1"/>
    </row>
    <row r="30" spans="1:15" x14ac:dyDescent="0.25">
      <c r="A30" s="28"/>
      <c r="B30" s="1" t="s">
        <v>166</v>
      </c>
      <c r="C30" s="1"/>
      <c r="D30" s="1"/>
      <c r="E30" s="1"/>
      <c r="F30" s="1"/>
      <c r="G30" s="1"/>
      <c r="H30" s="66"/>
      <c r="I30" s="66"/>
      <c r="J30" s="66"/>
      <c r="K30" s="1"/>
      <c r="L30" s="1"/>
      <c r="M30" s="1"/>
    </row>
    <row r="31" spans="1:15" ht="15.75" thickBot="1" x14ac:dyDescent="0.3">
      <c r="A31" s="28"/>
      <c r="B31" s="47" t="s">
        <v>157</v>
      </c>
      <c r="C31" s="1" t="s">
        <v>12</v>
      </c>
      <c r="D31" s="1">
        <f t="shared" ref="D31:K31" si="8">D30*D29</f>
        <v>0</v>
      </c>
      <c r="E31" s="1">
        <f t="shared" si="8"/>
        <v>0</v>
      </c>
      <c r="F31" s="1"/>
      <c r="G31" s="1">
        <v>915.8</v>
      </c>
      <c r="H31" s="66">
        <v>915.8</v>
      </c>
      <c r="I31" s="66">
        <v>915.8</v>
      </c>
      <c r="J31" s="66">
        <v>915.8</v>
      </c>
      <c r="K31" s="35">
        <f t="shared" si="8"/>
        <v>0</v>
      </c>
      <c r="L31" s="35">
        <f t="shared" ref="L31:M31" si="9">L30*L29</f>
        <v>0</v>
      </c>
      <c r="M31" s="35">
        <f t="shared" si="9"/>
        <v>0</v>
      </c>
    </row>
    <row r="32" spans="1:15" ht="15.75" thickBot="1" x14ac:dyDescent="0.3">
      <c r="A32" s="49"/>
      <c r="B32" s="50" t="s">
        <v>162</v>
      </c>
      <c r="C32" s="50" t="s">
        <v>12</v>
      </c>
      <c r="D32" s="50">
        <f t="shared" ref="D32:K32" si="10">D31+D27</f>
        <v>0</v>
      </c>
      <c r="E32" s="50">
        <f t="shared" si="10"/>
        <v>0</v>
      </c>
      <c r="F32" s="50">
        <f t="shared" si="10"/>
        <v>0</v>
      </c>
      <c r="G32" s="50">
        <f t="shared" si="10"/>
        <v>915.8</v>
      </c>
      <c r="H32" s="50">
        <f t="shared" si="10"/>
        <v>915.8</v>
      </c>
      <c r="I32" s="50">
        <f t="shared" si="10"/>
        <v>915.8</v>
      </c>
      <c r="J32" s="50">
        <f t="shared" si="10"/>
        <v>915.8</v>
      </c>
      <c r="K32" s="76">
        <f t="shared" si="10"/>
        <v>0</v>
      </c>
      <c r="L32" s="76">
        <f t="shared" ref="L32:M32" si="11">L31+L27</f>
        <v>0</v>
      </c>
      <c r="M32" s="76">
        <f t="shared" si="11"/>
        <v>0</v>
      </c>
    </row>
    <row r="33" spans="1:13" ht="90" x14ac:dyDescent="0.25">
      <c r="A33" s="54" t="s">
        <v>168</v>
      </c>
      <c r="B33" s="57" t="s">
        <v>169</v>
      </c>
      <c r="C33" s="58"/>
      <c r="D33" s="58"/>
      <c r="E33" s="58"/>
      <c r="F33" s="58"/>
      <c r="G33" s="58"/>
      <c r="H33" s="74"/>
      <c r="I33" s="74"/>
      <c r="J33" s="74"/>
      <c r="K33" s="77"/>
      <c r="L33" s="77"/>
      <c r="M33" s="77"/>
    </row>
    <row r="34" spans="1:13" ht="45" x14ac:dyDescent="0.25">
      <c r="A34" s="30" t="s">
        <v>66</v>
      </c>
      <c r="B34" s="56" t="s">
        <v>170</v>
      </c>
      <c r="C34" s="1"/>
      <c r="D34" s="1"/>
      <c r="E34" s="1"/>
      <c r="F34" s="1"/>
      <c r="G34" s="1"/>
      <c r="H34" s="66"/>
      <c r="I34" s="66"/>
      <c r="J34" s="66"/>
      <c r="K34" s="1"/>
      <c r="L34" s="1"/>
      <c r="M34" s="1"/>
    </row>
    <row r="35" spans="1:13" x14ac:dyDescent="0.25">
      <c r="A35" s="28"/>
      <c r="B35" s="1" t="s">
        <v>153</v>
      </c>
      <c r="C35" s="1"/>
      <c r="D35" s="1"/>
      <c r="E35" s="1"/>
      <c r="F35" s="1"/>
      <c r="G35" s="1"/>
      <c r="H35" s="66"/>
      <c r="I35" s="66"/>
      <c r="J35" s="66"/>
      <c r="K35" s="1"/>
      <c r="L35" s="1"/>
      <c r="M35" s="1"/>
    </row>
    <row r="36" spans="1:13" x14ac:dyDescent="0.25">
      <c r="A36" s="28"/>
      <c r="B36" s="1" t="s">
        <v>166</v>
      </c>
      <c r="C36" s="1"/>
      <c r="D36" s="1"/>
      <c r="E36" s="1"/>
      <c r="F36" s="1"/>
      <c r="G36" s="1"/>
      <c r="H36" s="66"/>
      <c r="I36" s="66"/>
      <c r="J36" s="66"/>
      <c r="K36" s="1"/>
      <c r="L36" s="1"/>
      <c r="M36" s="1"/>
    </row>
    <row r="37" spans="1:13" x14ac:dyDescent="0.25">
      <c r="A37" s="107"/>
      <c r="B37" s="157" t="s">
        <v>157</v>
      </c>
      <c r="C37" s="87"/>
      <c r="D37" s="87">
        <f t="shared" ref="D37:K37" si="12">D36*D35</f>
        <v>0</v>
      </c>
      <c r="E37" s="87">
        <f t="shared" si="12"/>
        <v>0</v>
      </c>
      <c r="F37" s="87">
        <f t="shared" si="12"/>
        <v>0</v>
      </c>
      <c r="G37" s="87">
        <f t="shared" si="12"/>
        <v>0</v>
      </c>
      <c r="H37" s="87">
        <f t="shared" si="12"/>
        <v>0</v>
      </c>
      <c r="I37" s="87">
        <f t="shared" si="12"/>
        <v>0</v>
      </c>
      <c r="J37" s="87">
        <f t="shared" si="12"/>
        <v>0</v>
      </c>
      <c r="K37" s="87">
        <f t="shared" si="12"/>
        <v>0</v>
      </c>
      <c r="L37" s="87">
        <f t="shared" ref="L37:M37" si="13">L36*L35</f>
        <v>0</v>
      </c>
      <c r="M37" s="87">
        <f t="shared" si="13"/>
        <v>0</v>
      </c>
    </row>
    <row r="38" spans="1:13" ht="45" x14ac:dyDescent="0.25">
      <c r="A38" s="28"/>
      <c r="B38" s="55" t="s">
        <v>171</v>
      </c>
      <c r="C38" s="1"/>
      <c r="D38" s="1"/>
      <c r="E38" s="1"/>
      <c r="F38" s="1"/>
      <c r="G38" s="1"/>
      <c r="H38" s="66"/>
      <c r="I38" s="66"/>
      <c r="J38" s="66"/>
      <c r="K38" s="1"/>
      <c r="L38" s="1"/>
      <c r="M38" s="1"/>
    </row>
    <row r="39" spans="1:13" x14ac:dyDescent="0.25">
      <c r="A39" s="28"/>
      <c r="B39" s="1" t="s">
        <v>153</v>
      </c>
      <c r="C39" s="1"/>
      <c r="D39" s="1"/>
      <c r="E39" s="1"/>
      <c r="F39" s="1"/>
      <c r="G39" s="1"/>
      <c r="H39" s="66"/>
      <c r="I39" s="66"/>
      <c r="J39" s="66"/>
      <c r="K39" s="1"/>
      <c r="L39" s="1"/>
      <c r="M39" s="1"/>
    </row>
    <row r="40" spans="1:13" x14ac:dyDescent="0.25">
      <c r="A40" s="28"/>
      <c r="B40" s="1" t="s">
        <v>166</v>
      </c>
      <c r="C40" s="1"/>
      <c r="D40" s="1"/>
      <c r="E40" s="1"/>
      <c r="F40" s="1"/>
      <c r="G40" s="1"/>
      <c r="H40" s="66"/>
      <c r="I40" s="66"/>
      <c r="J40" s="66"/>
      <c r="K40" s="1"/>
      <c r="L40" s="1"/>
      <c r="M40" s="1"/>
    </row>
    <row r="41" spans="1:13" ht="15.75" thickBot="1" x14ac:dyDescent="0.3">
      <c r="A41" s="28"/>
      <c r="B41" s="47" t="s">
        <v>157</v>
      </c>
      <c r="C41" s="1" t="s">
        <v>12</v>
      </c>
      <c r="D41" s="1">
        <f t="shared" ref="D41:K41" si="14">D40*D39</f>
        <v>0</v>
      </c>
      <c r="E41" s="1">
        <f t="shared" si="14"/>
        <v>0</v>
      </c>
      <c r="F41" s="1"/>
      <c r="G41" s="1"/>
      <c r="H41" s="66"/>
      <c r="I41" s="66"/>
      <c r="J41" s="66"/>
      <c r="K41" s="35">
        <f t="shared" si="14"/>
        <v>0</v>
      </c>
      <c r="L41" s="35">
        <f t="shared" ref="L41:M41" si="15">L40*L39</f>
        <v>0</v>
      </c>
      <c r="M41" s="35">
        <f t="shared" si="15"/>
        <v>0</v>
      </c>
    </row>
    <row r="42" spans="1:13" ht="15.75" thickBot="1" x14ac:dyDescent="0.3">
      <c r="A42" s="49"/>
      <c r="B42" s="50" t="s">
        <v>162</v>
      </c>
      <c r="C42" s="50" t="s">
        <v>12</v>
      </c>
      <c r="D42" s="50">
        <f t="shared" ref="D42:K42" si="16">D41+D37</f>
        <v>0</v>
      </c>
      <c r="E42" s="50">
        <f t="shared" si="16"/>
        <v>0</v>
      </c>
      <c r="F42" s="50">
        <f t="shared" si="16"/>
        <v>0</v>
      </c>
      <c r="G42" s="50">
        <f t="shared" si="16"/>
        <v>0</v>
      </c>
      <c r="H42" s="50">
        <f t="shared" si="16"/>
        <v>0</v>
      </c>
      <c r="I42" s="50">
        <f t="shared" si="16"/>
        <v>0</v>
      </c>
      <c r="J42" s="50">
        <f t="shared" si="16"/>
        <v>0</v>
      </c>
      <c r="K42" s="50">
        <f t="shared" si="16"/>
        <v>0</v>
      </c>
      <c r="L42" s="76">
        <f t="shared" ref="L42:M42" si="17">L41+L37</f>
        <v>0</v>
      </c>
      <c r="M42" s="76">
        <f t="shared" si="17"/>
        <v>0</v>
      </c>
    </row>
    <row r="43" spans="1:13" ht="30.75" thickBot="1" x14ac:dyDescent="0.3">
      <c r="A43" s="59" t="s">
        <v>172</v>
      </c>
      <c r="B43" s="60" t="s">
        <v>173</v>
      </c>
      <c r="C43" s="61" t="s">
        <v>174</v>
      </c>
      <c r="D43" s="61"/>
      <c r="E43" s="61"/>
      <c r="F43" s="61"/>
      <c r="G43" s="61"/>
      <c r="H43" s="75"/>
      <c r="I43" s="75"/>
      <c r="J43" s="75"/>
      <c r="K43" s="39"/>
      <c r="L43" s="39"/>
      <c r="M43" s="39"/>
    </row>
    <row r="44" spans="1:13" ht="15.75" thickBot="1" x14ac:dyDescent="0.3">
      <c r="A44" s="110"/>
      <c r="B44" s="111" t="s">
        <v>175</v>
      </c>
      <c r="C44" s="111" t="s">
        <v>12</v>
      </c>
      <c r="D44" s="111">
        <f>D43+D42+D32+D22</f>
        <v>0</v>
      </c>
      <c r="E44" s="111">
        <f t="shared" ref="E44:J44" si="18">E43+E42+E32+E22</f>
        <v>0</v>
      </c>
      <c r="F44" s="585">
        <f t="shared" si="18"/>
        <v>52.5</v>
      </c>
      <c r="G44" s="111">
        <f t="shared" si="18"/>
        <v>968.3</v>
      </c>
      <c r="H44" s="111">
        <f t="shared" si="18"/>
        <v>959.19999999999993</v>
      </c>
      <c r="I44" s="111">
        <f t="shared" si="18"/>
        <v>960.59999999999991</v>
      </c>
      <c r="J44" s="111">
        <f t="shared" si="18"/>
        <v>962.69999999999993</v>
      </c>
      <c r="K44" s="112">
        <f t="shared" ref="K44:M44" si="19">K43+K42+K32+K22</f>
        <v>0</v>
      </c>
      <c r="L44" s="112">
        <f t="shared" si="19"/>
        <v>0</v>
      </c>
      <c r="M44" s="112">
        <f t="shared" si="19"/>
        <v>0</v>
      </c>
    </row>
    <row r="45" spans="1:13" x14ac:dyDescent="0.25">
      <c r="A45" s="79"/>
      <c r="B45" s="80"/>
      <c r="C45" s="80"/>
      <c r="D45" s="80"/>
      <c r="E45" s="80"/>
      <c r="F45" s="80"/>
      <c r="G45" s="80"/>
      <c r="H45" s="80"/>
      <c r="I45" s="80"/>
      <c r="J45" s="80"/>
      <c r="K45" s="80"/>
    </row>
    <row r="46" spans="1:13" x14ac:dyDescent="0.25">
      <c r="A46" s="79"/>
      <c r="B46" s="80"/>
      <c r="C46" s="80"/>
      <c r="D46" s="80"/>
      <c r="E46" s="80"/>
      <c r="F46" s="659" t="s">
        <v>181</v>
      </c>
      <c r="G46" s="659"/>
      <c r="H46" s="659"/>
      <c r="I46" s="659"/>
      <c r="J46" s="659"/>
      <c r="K46" s="659"/>
    </row>
    <row r="47" spans="1:13" x14ac:dyDescent="0.25">
      <c r="A47" s="79"/>
      <c r="B47" s="80"/>
      <c r="C47" s="80"/>
      <c r="D47" s="80"/>
      <c r="E47" s="80"/>
      <c r="F47" s="659" t="s">
        <v>179</v>
      </c>
      <c r="G47" s="659"/>
      <c r="H47" s="659"/>
      <c r="I47" s="659"/>
      <c r="J47" s="659"/>
      <c r="K47" s="659"/>
    </row>
    <row r="48" spans="1:13" x14ac:dyDescent="0.25">
      <c r="A48" s="79"/>
      <c r="B48" s="80"/>
      <c r="C48" s="80"/>
      <c r="D48" s="80"/>
      <c r="E48" s="80"/>
      <c r="F48" s="82" t="s">
        <v>306</v>
      </c>
      <c r="G48" s="82"/>
      <c r="H48" s="82"/>
      <c r="I48" s="82"/>
      <c r="J48" s="82"/>
      <c r="K48" s="82"/>
    </row>
    <row r="49" spans="1:13" x14ac:dyDescent="0.25">
      <c r="A49" s="79"/>
      <c r="B49" s="80"/>
      <c r="C49" s="80"/>
      <c r="D49" s="80"/>
      <c r="E49" s="80"/>
      <c r="F49" s="659" t="s">
        <v>180</v>
      </c>
      <c r="G49" s="659"/>
      <c r="H49" s="659"/>
      <c r="I49" s="659"/>
      <c r="J49" s="659"/>
      <c r="K49" s="659"/>
    </row>
    <row r="50" spans="1:13" ht="15.75" x14ac:dyDescent="0.25">
      <c r="A50" s="511" t="s">
        <v>499</v>
      </c>
      <c r="B50" s="512"/>
      <c r="C50" s="512"/>
      <c r="D50" s="512"/>
      <c r="E50" s="80"/>
      <c r="F50" s="504"/>
      <c r="G50" s="504"/>
      <c r="H50" s="504"/>
      <c r="I50" s="504"/>
      <c r="J50" s="504"/>
      <c r="K50" s="504"/>
    </row>
    <row r="51" spans="1:13" x14ac:dyDescent="0.25">
      <c r="A51" s="79"/>
      <c r="B51" s="80"/>
      <c r="C51" s="80"/>
      <c r="D51" s="80"/>
      <c r="E51" s="80"/>
      <c r="F51" s="504"/>
      <c r="G51" s="504"/>
      <c r="H51" s="504"/>
      <c r="I51" s="504"/>
      <c r="J51" s="504"/>
      <c r="K51" s="504"/>
    </row>
    <row r="52" spans="1:13" ht="15.75" thickBot="1" x14ac:dyDescent="0.3">
      <c r="A52" s="83" t="s">
        <v>498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</row>
    <row r="53" spans="1:13" ht="15.75" thickBot="1" x14ac:dyDescent="0.3">
      <c r="A53" s="653" t="s">
        <v>0</v>
      </c>
      <c r="B53" s="653" t="s">
        <v>1</v>
      </c>
      <c r="C53" s="653" t="s">
        <v>2</v>
      </c>
      <c r="D53" s="656" t="s">
        <v>176</v>
      </c>
      <c r="E53" s="657"/>
      <c r="F53" s="657"/>
      <c r="G53" s="657"/>
      <c r="H53" s="657"/>
      <c r="I53" s="657"/>
      <c r="J53" s="658"/>
      <c r="K53" s="656" t="s">
        <v>177</v>
      </c>
      <c r="L53" s="657"/>
      <c r="M53" s="658"/>
    </row>
    <row r="54" spans="1:13" ht="15.75" customHeight="1" thickBot="1" x14ac:dyDescent="0.3">
      <c r="A54" s="654"/>
      <c r="B54" s="654"/>
      <c r="C54" s="654"/>
      <c r="D54" s="650" t="s">
        <v>3</v>
      </c>
      <c r="E54" s="650"/>
      <c r="F54" s="651" t="s">
        <v>663</v>
      </c>
      <c r="G54" s="652"/>
      <c r="H54" s="653" t="s">
        <v>405</v>
      </c>
      <c r="I54" s="653" t="s">
        <v>518</v>
      </c>
      <c r="J54" s="653" t="s">
        <v>519</v>
      </c>
      <c r="K54" s="653" t="s">
        <v>405</v>
      </c>
      <c r="L54" s="653" t="s">
        <v>520</v>
      </c>
      <c r="M54" s="653" t="s">
        <v>519</v>
      </c>
    </row>
    <row r="55" spans="1:13" ht="15.75" thickBot="1" x14ac:dyDescent="0.3">
      <c r="A55" s="655"/>
      <c r="B55" s="655"/>
      <c r="C55" s="655"/>
      <c r="D55" s="62" t="s">
        <v>6</v>
      </c>
      <c r="E55" s="4" t="s">
        <v>7</v>
      </c>
      <c r="F55" s="4" t="s">
        <v>8</v>
      </c>
      <c r="G55" s="4" t="s">
        <v>9</v>
      </c>
      <c r="H55" s="655"/>
      <c r="I55" s="655"/>
      <c r="J55" s="655"/>
      <c r="K55" s="655"/>
      <c r="L55" s="655"/>
      <c r="M55" s="655"/>
    </row>
    <row r="56" spans="1:13" x14ac:dyDescent="0.25">
      <c r="A56" s="43">
        <v>1</v>
      </c>
      <c r="B56" s="44">
        <v>2</v>
      </c>
      <c r="C56" s="44">
        <v>3</v>
      </c>
      <c r="D56" s="44">
        <v>4</v>
      </c>
      <c r="E56" s="44">
        <v>5</v>
      </c>
      <c r="F56" s="44">
        <v>6</v>
      </c>
      <c r="G56" s="44">
        <v>7</v>
      </c>
      <c r="H56" s="71">
        <v>8</v>
      </c>
      <c r="I56" s="63">
        <v>9</v>
      </c>
      <c r="J56" s="63">
        <v>10</v>
      </c>
      <c r="K56" s="33">
        <v>11</v>
      </c>
      <c r="L56" s="33">
        <v>12</v>
      </c>
      <c r="M56" s="33">
        <v>13</v>
      </c>
    </row>
    <row r="57" spans="1:13" x14ac:dyDescent="0.25">
      <c r="A57" s="28" t="s">
        <v>182</v>
      </c>
      <c r="B57" s="1" t="s">
        <v>643</v>
      </c>
      <c r="C57" s="1"/>
      <c r="D57" s="1"/>
      <c r="E57" s="1"/>
      <c r="F57" s="1"/>
      <c r="G57" s="1"/>
      <c r="H57" s="66"/>
      <c r="I57" s="66"/>
      <c r="J57" s="66"/>
      <c r="K57" s="1"/>
      <c r="L57" s="1"/>
      <c r="M57" s="1"/>
    </row>
    <row r="58" spans="1:13" x14ac:dyDescent="0.25">
      <c r="A58" s="86" t="s">
        <v>184</v>
      </c>
      <c r="B58" s="87" t="s">
        <v>185</v>
      </c>
      <c r="C58" s="88" t="s">
        <v>188</v>
      </c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45" x14ac:dyDescent="0.25">
      <c r="A59" s="94" t="s">
        <v>11</v>
      </c>
      <c r="B59" s="95" t="s">
        <v>186</v>
      </c>
      <c r="C59" s="96" t="s">
        <v>661</v>
      </c>
      <c r="D59" s="97">
        <f t="shared" ref="D59:K59" si="20">D60+D61+D62+D63</f>
        <v>0</v>
      </c>
      <c r="E59" s="97">
        <f t="shared" si="20"/>
        <v>0</v>
      </c>
      <c r="F59" s="97">
        <f t="shared" si="20"/>
        <v>1493.576</v>
      </c>
      <c r="G59" s="97">
        <f t="shared" si="20"/>
        <v>1166.0940000000001</v>
      </c>
      <c r="H59" s="97">
        <f t="shared" si="20"/>
        <v>1166.0940000000001</v>
      </c>
      <c r="I59" s="97">
        <f t="shared" si="20"/>
        <v>1166.0940000000001</v>
      </c>
      <c r="J59" s="97">
        <f t="shared" si="20"/>
        <v>1166.0940000000001</v>
      </c>
      <c r="K59" s="97">
        <f t="shared" si="20"/>
        <v>0</v>
      </c>
      <c r="L59" s="97">
        <f t="shared" ref="L59:M59" si="21">L60+L61+L62+L63</f>
        <v>0</v>
      </c>
      <c r="M59" s="97">
        <f t="shared" si="21"/>
        <v>0</v>
      </c>
    </row>
    <row r="60" spans="1:13" x14ac:dyDescent="0.25">
      <c r="A60" s="98" t="s">
        <v>13</v>
      </c>
      <c r="B60" s="97" t="s">
        <v>187</v>
      </c>
      <c r="C60" s="96" t="s">
        <v>661</v>
      </c>
      <c r="D60" s="97"/>
      <c r="E60" s="97"/>
      <c r="F60" s="97">
        <v>990.78</v>
      </c>
      <c r="G60" s="97">
        <v>14.69</v>
      </c>
      <c r="H60" s="97">
        <v>14.69</v>
      </c>
      <c r="I60" s="97">
        <v>14.69</v>
      </c>
      <c r="J60" s="97">
        <v>14.69</v>
      </c>
      <c r="K60" s="97"/>
      <c r="L60" s="97"/>
      <c r="M60" s="97"/>
    </row>
    <row r="61" spans="1:13" x14ac:dyDescent="0.25">
      <c r="A61" s="98" t="s">
        <v>15</v>
      </c>
      <c r="B61" s="97" t="s">
        <v>189</v>
      </c>
      <c r="C61" s="96" t="s">
        <v>188</v>
      </c>
      <c r="D61" s="97"/>
      <c r="E61" s="97"/>
      <c r="F61" s="97"/>
      <c r="G61" s="97"/>
      <c r="H61" s="97"/>
      <c r="I61" s="97"/>
      <c r="J61" s="97"/>
      <c r="K61" s="97"/>
      <c r="L61" s="97"/>
      <c r="M61" s="97"/>
    </row>
    <row r="62" spans="1:13" x14ac:dyDescent="0.25">
      <c r="A62" s="98" t="s">
        <v>17</v>
      </c>
      <c r="B62" s="97" t="s">
        <v>190</v>
      </c>
      <c r="C62" s="96" t="s">
        <v>662</v>
      </c>
      <c r="D62" s="97"/>
      <c r="E62" s="97"/>
      <c r="F62" s="97">
        <v>502.79599999999999</v>
      </c>
      <c r="G62" s="97">
        <v>1151.404</v>
      </c>
      <c r="H62" s="97">
        <v>1151.404</v>
      </c>
      <c r="I62" s="97">
        <v>1151.404</v>
      </c>
      <c r="J62" s="97">
        <v>1151.404</v>
      </c>
      <c r="K62" s="97"/>
      <c r="L62" s="97"/>
      <c r="M62" s="97"/>
    </row>
    <row r="63" spans="1:13" x14ac:dyDescent="0.25">
      <c r="A63" s="98" t="s">
        <v>191</v>
      </c>
      <c r="B63" s="97" t="s">
        <v>192</v>
      </c>
      <c r="C63" s="96" t="s">
        <v>188</v>
      </c>
      <c r="D63" s="97"/>
      <c r="E63" s="97"/>
      <c r="F63" s="97"/>
      <c r="G63" s="97"/>
      <c r="H63" s="97"/>
      <c r="I63" s="97"/>
      <c r="J63" s="97"/>
      <c r="K63" s="97"/>
      <c r="L63" s="97"/>
      <c r="M63" s="97"/>
    </row>
    <row r="64" spans="1:13" ht="45" hidden="1" x14ac:dyDescent="0.25">
      <c r="A64" s="89" t="s">
        <v>19</v>
      </c>
      <c r="B64" s="90" t="s">
        <v>193</v>
      </c>
      <c r="C64" s="91" t="s">
        <v>188</v>
      </c>
      <c r="D64" s="92"/>
      <c r="E64" s="92"/>
      <c r="F64" s="92"/>
      <c r="G64" s="92"/>
      <c r="H64" s="92"/>
      <c r="I64" s="92"/>
      <c r="J64" s="92"/>
      <c r="K64" s="92"/>
      <c r="L64" s="92"/>
      <c r="M64" s="92"/>
    </row>
    <row r="65" spans="1:13" hidden="1" x14ac:dyDescent="0.25">
      <c r="A65" s="93" t="s">
        <v>21</v>
      </c>
      <c r="B65" s="92" t="s">
        <v>194</v>
      </c>
      <c r="C65" s="91" t="s">
        <v>199</v>
      </c>
      <c r="D65" s="92">
        <f t="shared" ref="D65:K65" si="22">D66+D67+D68+D69+D70</f>
        <v>0</v>
      </c>
      <c r="E65" s="92">
        <f t="shared" si="22"/>
        <v>0</v>
      </c>
      <c r="F65" s="92"/>
      <c r="G65" s="92"/>
      <c r="H65" s="92"/>
      <c r="I65" s="92"/>
      <c r="J65" s="92"/>
      <c r="K65" s="92">
        <f t="shared" si="22"/>
        <v>0</v>
      </c>
      <c r="L65" s="92">
        <f t="shared" ref="L65:M65" si="23">L66+L67+L68+L69+L70</f>
        <v>0</v>
      </c>
      <c r="M65" s="92">
        <f t="shared" si="23"/>
        <v>0</v>
      </c>
    </row>
    <row r="66" spans="1:13" hidden="1" x14ac:dyDescent="0.25">
      <c r="A66" s="93" t="s">
        <v>195</v>
      </c>
      <c r="B66" s="92" t="s">
        <v>187</v>
      </c>
      <c r="C66" s="91" t="s">
        <v>199</v>
      </c>
      <c r="D66" s="92"/>
      <c r="E66" s="92"/>
      <c r="F66" s="92"/>
      <c r="G66" s="92"/>
      <c r="H66" s="92"/>
      <c r="I66" s="92"/>
      <c r="J66" s="92"/>
      <c r="K66" s="92"/>
      <c r="L66" s="92"/>
      <c r="M66" s="92"/>
    </row>
    <row r="67" spans="1:13" hidden="1" x14ac:dyDescent="0.25">
      <c r="A67" s="93" t="s">
        <v>196</v>
      </c>
      <c r="B67" s="92" t="s">
        <v>189</v>
      </c>
      <c r="C67" s="91" t="s">
        <v>199</v>
      </c>
      <c r="D67" s="92"/>
      <c r="E67" s="92"/>
      <c r="F67" s="92"/>
      <c r="G67" s="92"/>
      <c r="H67" s="92"/>
      <c r="I67" s="92"/>
      <c r="J67" s="92"/>
      <c r="K67" s="92"/>
      <c r="L67" s="92"/>
      <c r="M67" s="92"/>
    </row>
    <row r="68" spans="1:13" hidden="1" x14ac:dyDescent="0.25">
      <c r="A68" s="93" t="s">
        <v>197</v>
      </c>
      <c r="B68" s="92" t="s">
        <v>190</v>
      </c>
      <c r="C68" s="91" t="s">
        <v>199</v>
      </c>
      <c r="D68" s="92"/>
      <c r="E68" s="92"/>
      <c r="F68" s="92"/>
      <c r="G68" s="92"/>
      <c r="H68" s="92"/>
      <c r="I68" s="92"/>
      <c r="J68" s="92"/>
      <c r="K68" s="92"/>
      <c r="L68" s="92"/>
      <c r="M68" s="92"/>
    </row>
    <row r="69" spans="1:13" hidden="1" x14ac:dyDescent="0.25">
      <c r="A69" s="93" t="s">
        <v>238</v>
      </c>
      <c r="B69" s="92" t="s">
        <v>192</v>
      </c>
      <c r="C69" s="91" t="s">
        <v>199</v>
      </c>
      <c r="D69" s="92"/>
      <c r="E69" s="92"/>
      <c r="F69" s="92"/>
      <c r="G69" s="92"/>
      <c r="H69" s="92"/>
      <c r="I69" s="92"/>
      <c r="J69" s="92"/>
      <c r="K69" s="92"/>
      <c r="L69" s="92"/>
      <c r="M69" s="92"/>
    </row>
    <row r="70" spans="1:13" hidden="1" x14ac:dyDescent="0.25">
      <c r="A70" s="93" t="s">
        <v>239</v>
      </c>
      <c r="B70" s="92" t="s">
        <v>198</v>
      </c>
      <c r="C70" s="91" t="s">
        <v>199</v>
      </c>
      <c r="D70" s="92"/>
      <c r="E70" s="92"/>
      <c r="F70" s="92"/>
      <c r="G70" s="92"/>
      <c r="H70" s="92"/>
      <c r="I70" s="92"/>
      <c r="J70" s="92"/>
      <c r="K70" s="92"/>
      <c r="L70" s="92"/>
      <c r="M70" s="92"/>
    </row>
    <row r="71" spans="1:13" hidden="1" x14ac:dyDescent="0.25">
      <c r="A71" s="99" t="s">
        <v>25</v>
      </c>
      <c r="B71" s="100" t="s">
        <v>200</v>
      </c>
      <c r="C71" s="101" t="s">
        <v>188</v>
      </c>
      <c r="D71" s="100">
        <f t="shared" ref="D71:K71" si="24">D72+D73+D74+D75+D76</f>
        <v>0</v>
      </c>
      <c r="E71" s="100">
        <f t="shared" si="24"/>
        <v>0</v>
      </c>
      <c r="F71" s="100"/>
      <c r="G71" s="100"/>
      <c r="H71" s="100"/>
      <c r="I71" s="100"/>
      <c r="J71" s="100"/>
      <c r="K71" s="100">
        <f t="shared" si="24"/>
        <v>0</v>
      </c>
      <c r="L71" s="100">
        <f t="shared" ref="L71:M71" si="25">L72+L73+L74+L75+L76</f>
        <v>0</v>
      </c>
      <c r="M71" s="100">
        <f t="shared" si="25"/>
        <v>0</v>
      </c>
    </row>
    <row r="72" spans="1:13" hidden="1" x14ac:dyDescent="0.25">
      <c r="A72" s="99" t="s">
        <v>201</v>
      </c>
      <c r="B72" s="100" t="s">
        <v>187</v>
      </c>
      <c r="C72" s="101" t="s">
        <v>188</v>
      </c>
      <c r="D72" s="100"/>
      <c r="E72" s="100"/>
      <c r="F72" s="100"/>
      <c r="G72" s="100"/>
      <c r="H72" s="100"/>
      <c r="I72" s="100"/>
      <c r="J72" s="100"/>
      <c r="K72" s="100"/>
      <c r="L72" s="100"/>
      <c r="M72" s="100"/>
    </row>
    <row r="73" spans="1:13" hidden="1" x14ac:dyDescent="0.25">
      <c r="A73" s="99" t="s">
        <v>202</v>
      </c>
      <c r="B73" s="100" t="s">
        <v>189</v>
      </c>
      <c r="C73" s="101" t="s">
        <v>188</v>
      </c>
      <c r="D73" s="100"/>
      <c r="E73" s="100"/>
      <c r="F73" s="100"/>
      <c r="G73" s="100"/>
      <c r="H73" s="100"/>
      <c r="I73" s="100"/>
      <c r="J73" s="100"/>
      <c r="K73" s="100"/>
      <c r="L73" s="100"/>
      <c r="M73" s="100"/>
    </row>
    <row r="74" spans="1:13" hidden="1" x14ac:dyDescent="0.25">
      <c r="A74" s="99" t="s">
        <v>203</v>
      </c>
      <c r="B74" s="100" t="s">
        <v>190</v>
      </c>
      <c r="C74" s="101" t="s">
        <v>188</v>
      </c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3" hidden="1" x14ac:dyDescent="0.25">
      <c r="A75" s="99" t="s">
        <v>204</v>
      </c>
      <c r="B75" s="100" t="s">
        <v>192</v>
      </c>
      <c r="C75" s="101" t="s">
        <v>188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</row>
    <row r="76" spans="1:13" hidden="1" x14ac:dyDescent="0.25">
      <c r="A76" s="99" t="s">
        <v>205</v>
      </c>
      <c r="B76" s="100" t="s">
        <v>198</v>
      </c>
      <c r="C76" s="101" t="s">
        <v>199</v>
      </c>
      <c r="D76" s="100"/>
      <c r="E76" s="100"/>
      <c r="F76" s="100"/>
      <c r="G76" s="100"/>
      <c r="H76" s="100"/>
      <c r="I76" s="100"/>
      <c r="J76" s="100"/>
      <c r="K76" s="100"/>
      <c r="L76" s="100"/>
      <c r="M76" s="100"/>
    </row>
    <row r="77" spans="1:13" ht="45" x14ac:dyDescent="0.25">
      <c r="A77" s="118" t="s">
        <v>53</v>
      </c>
      <c r="B77" s="119" t="s">
        <v>206</v>
      </c>
      <c r="C77" s="120"/>
      <c r="D77" s="121"/>
      <c r="E77" s="121"/>
      <c r="F77" s="121"/>
      <c r="G77" s="121"/>
      <c r="H77" s="121"/>
      <c r="I77" s="121"/>
      <c r="J77" s="121"/>
      <c r="K77" s="121"/>
      <c r="L77" s="121"/>
      <c r="M77" s="121"/>
    </row>
    <row r="78" spans="1:13" x14ac:dyDescent="0.25">
      <c r="A78" s="122" t="s">
        <v>207</v>
      </c>
      <c r="B78" s="121" t="s">
        <v>187</v>
      </c>
      <c r="C78" s="131" t="s">
        <v>208</v>
      </c>
      <c r="D78" s="121"/>
      <c r="E78" s="121"/>
      <c r="F78" s="121">
        <v>5.2</v>
      </c>
      <c r="G78" s="121">
        <v>5.2</v>
      </c>
      <c r="H78" s="121">
        <v>5.4</v>
      </c>
      <c r="I78" s="121">
        <f>H78*1.05</f>
        <v>5.6700000000000008</v>
      </c>
      <c r="J78" s="617">
        <f>I78*1.05</f>
        <v>5.9535000000000009</v>
      </c>
      <c r="K78" s="121"/>
      <c r="L78" s="121"/>
      <c r="M78" s="121"/>
    </row>
    <row r="79" spans="1:13" x14ac:dyDescent="0.25">
      <c r="A79" s="122" t="s">
        <v>209</v>
      </c>
      <c r="B79" s="121" t="s">
        <v>189</v>
      </c>
      <c r="C79" s="131" t="s">
        <v>208</v>
      </c>
      <c r="D79" s="121"/>
      <c r="E79" s="121"/>
      <c r="F79" s="121"/>
      <c r="G79" s="121"/>
      <c r="H79" s="121"/>
      <c r="I79" s="121"/>
      <c r="J79" s="121"/>
      <c r="K79" s="121"/>
      <c r="L79" s="121"/>
      <c r="M79" s="121"/>
    </row>
    <row r="80" spans="1:13" x14ac:dyDescent="0.25">
      <c r="A80" s="122" t="s">
        <v>210</v>
      </c>
      <c r="B80" s="121" t="s">
        <v>190</v>
      </c>
      <c r="C80" s="131" t="s">
        <v>208</v>
      </c>
      <c r="D80" s="121"/>
      <c r="E80" s="121"/>
      <c r="F80" s="121">
        <v>3.87</v>
      </c>
      <c r="G80" s="121">
        <v>3.87</v>
      </c>
      <c r="H80" s="121">
        <v>4.0247999999999999</v>
      </c>
      <c r="I80" s="121">
        <f>H80*1.05</f>
        <v>4.2260400000000002</v>
      </c>
      <c r="J80" s="121">
        <f>I80*1.05</f>
        <v>4.4373420000000001</v>
      </c>
      <c r="K80" s="121"/>
      <c r="L80" s="121"/>
      <c r="M80" s="121"/>
    </row>
    <row r="81" spans="1:13" x14ac:dyDescent="0.25">
      <c r="A81" s="122" t="s">
        <v>211</v>
      </c>
      <c r="B81" s="121" t="s">
        <v>192</v>
      </c>
      <c r="C81" s="131" t="s">
        <v>208</v>
      </c>
      <c r="D81" s="121"/>
      <c r="E81" s="121"/>
      <c r="F81" s="121"/>
      <c r="G81" s="121"/>
      <c r="H81" s="121"/>
      <c r="I81" s="121"/>
      <c r="J81" s="121"/>
      <c r="K81" s="121"/>
      <c r="L81" s="121"/>
      <c r="M81" s="121"/>
    </row>
    <row r="82" spans="1:13" ht="45" x14ac:dyDescent="0.25">
      <c r="A82" s="123" t="s">
        <v>212</v>
      </c>
      <c r="B82" s="120" t="s">
        <v>237</v>
      </c>
      <c r="C82" s="131" t="s">
        <v>208</v>
      </c>
      <c r="D82" s="121"/>
      <c r="E82" s="121"/>
      <c r="F82" s="121"/>
      <c r="G82" s="121"/>
      <c r="H82" s="121"/>
      <c r="I82" s="121"/>
      <c r="J82" s="121"/>
      <c r="K82" s="121"/>
      <c r="L82" s="121"/>
      <c r="M82" s="121"/>
    </row>
    <row r="83" spans="1:13" ht="45" x14ac:dyDescent="0.25">
      <c r="A83" s="123" t="s">
        <v>213</v>
      </c>
      <c r="B83" s="120" t="s">
        <v>214</v>
      </c>
      <c r="C83" s="131" t="s">
        <v>208</v>
      </c>
      <c r="D83" s="121"/>
      <c r="E83" s="121"/>
      <c r="F83" s="121"/>
      <c r="G83" s="121"/>
      <c r="H83" s="121"/>
      <c r="I83" s="121"/>
      <c r="J83" s="121"/>
      <c r="K83" s="121"/>
      <c r="L83" s="121"/>
      <c r="M83" s="121"/>
    </row>
    <row r="84" spans="1:13" hidden="1" x14ac:dyDescent="0.25">
      <c r="A84" s="104" t="s">
        <v>56</v>
      </c>
      <c r="B84" s="52" t="s">
        <v>215</v>
      </c>
      <c r="C84" s="132"/>
      <c r="D84" s="52"/>
      <c r="E84" s="52"/>
      <c r="F84" s="52"/>
      <c r="G84" s="52"/>
      <c r="H84" s="52"/>
      <c r="I84" s="52"/>
      <c r="J84" s="52"/>
      <c r="K84" s="52"/>
      <c r="L84" s="52"/>
      <c r="M84" s="52"/>
    </row>
    <row r="85" spans="1:13" ht="30" hidden="1" x14ac:dyDescent="0.25">
      <c r="A85" s="106" t="s">
        <v>216</v>
      </c>
      <c r="B85" s="103" t="s">
        <v>217</v>
      </c>
      <c r="C85" s="133" t="s">
        <v>218</v>
      </c>
      <c r="D85" s="52">
        <f>D86+D87+D88+D89+D90</f>
        <v>0</v>
      </c>
      <c r="E85" s="52"/>
      <c r="F85" s="52"/>
      <c r="G85" s="52"/>
      <c r="H85" s="52"/>
      <c r="I85" s="52"/>
      <c r="J85" s="52"/>
      <c r="K85" s="52"/>
      <c r="L85" s="52"/>
      <c r="M85" s="52"/>
    </row>
    <row r="86" spans="1:13" ht="30" hidden="1" x14ac:dyDescent="0.25">
      <c r="A86" s="103" t="s">
        <v>219</v>
      </c>
      <c r="B86" s="103" t="s">
        <v>187</v>
      </c>
      <c r="C86" s="133" t="s">
        <v>218</v>
      </c>
      <c r="D86" s="52"/>
      <c r="E86" s="52"/>
      <c r="F86" s="52"/>
      <c r="G86" s="52"/>
      <c r="H86" s="52"/>
      <c r="I86" s="52"/>
      <c r="J86" s="52"/>
      <c r="K86" s="52"/>
      <c r="L86" s="52"/>
      <c r="M86" s="52"/>
    </row>
    <row r="87" spans="1:13" ht="30" hidden="1" x14ac:dyDescent="0.25">
      <c r="A87" s="103" t="s">
        <v>220</v>
      </c>
      <c r="B87" s="103" t="s">
        <v>189</v>
      </c>
      <c r="C87" s="133" t="s">
        <v>218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</row>
    <row r="88" spans="1:13" ht="30" hidden="1" x14ac:dyDescent="0.25">
      <c r="A88" s="103" t="s">
        <v>221</v>
      </c>
      <c r="B88" s="103" t="s">
        <v>190</v>
      </c>
      <c r="C88" s="133" t="s">
        <v>218</v>
      </c>
      <c r="D88" s="52"/>
      <c r="E88" s="52"/>
      <c r="F88" s="52"/>
      <c r="G88" s="52"/>
      <c r="H88" s="52"/>
      <c r="I88" s="52"/>
      <c r="J88" s="52"/>
      <c r="K88" s="52"/>
      <c r="L88" s="52"/>
      <c r="M88" s="52"/>
    </row>
    <row r="89" spans="1:13" ht="30" hidden="1" x14ac:dyDescent="0.25">
      <c r="A89" s="103" t="s">
        <v>222</v>
      </c>
      <c r="B89" s="103" t="s">
        <v>192</v>
      </c>
      <c r="C89" s="133" t="s">
        <v>218</v>
      </c>
      <c r="D89" s="52"/>
      <c r="E89" s="52"/>
      <c r="F89" s="52"/>
      <c r="G89" s="52"/>
      <c r="H89" s="52"/>
      <c r="I89" s="52"/>
      <c r="J89" s="52"/>
      <c r="K89" s="52"/>
      <c r="L89" s="52"/>
      <c r="M89" s="52"/>
    </row>
    <row r="90" spans="1:13" ht="30" hidden="1" x14ac:dyDescent="0.25">
      <c r="A90" s="103" t="s">
        <v>223</v>
      </c>
      <c r="B90" s="103" t="s">
        <v>198</v>
      </c>
      <c r="C90" s="133" t="s">
        <v>218</v>
      </c>
      <c r="D90" s="52"/>
      <c r="E90" s="52"/>
      <c r="F90" s="52"/>
      <c r="G90" s="52"/>
      <c r="H90" s="52"/>
      <c r="I90" s="52"/>
      <c r="J90" s="52"/>
      <c r="K90" s="52"/>
      <c r="L90" s="52"/>
      <c r="M90" s="52"/>
    </row>
    <row r="91" spans="1:13" ht="45" hidden="1" x14ac:dyDescent="0.25">
      <c r="A91" s="105" t="s">
        <v>224</v>
      </c>
      <c r="B91" s="103" t="s">
        <v>225</v>
      </c>
      <c r="C91" s="133" t="s">
        <v>218</v>
      </c>
      <c r="D91" s="52">
        <f t="shared" ref="D91:K91" si="26">D92+D93+D94+D95+D96</f>
        <v>0</v>
      </c>
      <c r="E91" s="52">
        <f t="shared" si="26"/>
        <v>0</v>
      </c>
      <c r="F91" s="52"/>
      <c r="G91" s="52"/>
      <c r="H91" s="52"/>
      <c r="I91" s="52"/>
      <c r="J91" s="52"/>
      <c r="K91" s="52">
        <f t="shared" si="26"/>
        <v>0</v>
      </c>
      <c r="L91" s="52">
        <f t="shared" ref="L91:M91" si="27">L92+L93+L94+L95+L96</f>
        <v>0</v>
      </c>
      <c r="M91" s="52">
        <f t="shared" si="27"/>
        <v>0</v>
      </c>
    </row>
    <row r="92" spans="1:13" ht="30" hidden="1" x14ac:dyDescent="0.25">
      <c r="A92" s="103" t="s">
        <v>226</v>
      </c>
      <c r="B92" s="103" t="s">
        <v>187</v>
      </c>
      <c r="C92" s="133" t="s">
        <v>218</v>
      </c>
      <c r="D92" s="52">
        <f t="shared" ref="D92:K93" si="28">D72*D86</f>
        <v>0</v>
      </c>
      <c r="E92" s="52">
        <f t="shared" si="28"/>
        <v>0</v>
      </c>
      <c r="F92" s="52"/>
      <c r="G92" s="52"/>
      <c r="H92" s="52"/>
      <c r="I92" s="52"/>
      <c r="J92" s="52"/>
      <c r="K92" s="52">
        <f t="shared" si="28"/>
        <v>0</v>
      </c>
      <c r="L92" s="52">
        <f t="shared" ref="L92:M92" si="29">L72*L86</f>
        <v>0</v>
      </c>
      <c r="M92" s="52">
        <f t="shared" si="29"/>
        <v>0</v>
      </c>
    </row>
    <row r="93" spans="1:13" ht="30" hidden="1" x14ac:dyDescent="0.25">
      <c r="A93" s="103" t="s">
        <v>227</v>
      </c>
      <c r="B93" s="103" t="s">
        <v>189</v>
      </c>
      <c r="C93" s="133" t="s">
        <v>218</v>
      </c>
      <c r="D93" s="52">
        <f t="shared" si="28"/>
        <v>0</v>
      </c>
      <c r="E93" s="52">
        <f t="shared" si="28"/>
        <v>0</v>
      </c>
      <c r="F93" s="52"/>
      <c r="G93" s="52"/>
      <c r="H93" s="52"/>
      <c r="I93" s="52"/>
      <c r="J93" s="52"/>
      <c r="K93" s="52">
        <f t="shared" si="28"/>
        <v>0</v>
      </c>
      <c r="L93" s="52">
        <f t="shared" ref="L93:M93" si="30">L73*L87</f>
        <v>0</v>
      </c>
      <c r="M93" s="52">
        <f t="shared" si="30"/>
        <v>0</v>
      </c>
    </row>
    <row r="94" spans="1:13" ht="30" hidden="1" x14ac:dyDescent="0.25">
      <c r="A94" s="103" t="s">
        <v>228</v>
      </c>
      <c r="B94" s="103" t="s">
        <v>190</v>
      </c>
      <c r="C94" s="133" t="s">
        <v>218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</row>
    <row r="95" spans="1:13" ht="30" hidden="1" x14ac:dyDescent="0.25">
      <c r="A95" s="103" t="s">
        <v>229</v>
      </c>
      <c r="B95" s="103" t="s">
        <v>192</v>
      </c>
      <c r="C95" s="133" t="s">
        <v>218</v>
      </c>
      <c r="D95" s="52"/>
      <c r="E95" s="52"/>
      <c r="F95" s="52"/>
      <c r="G95" s="52"/>
      <c r="H95" s="52"/>
      <c r="I95" s="52"/>
      <c r="J95" s="52"/>
      <c r="K95" s="52"/>
      <c r="L95" s="52"/>
      <c r="M95" s="52"/>
    </row>
    <row r="96" spans="1:13" ht="30" hidden="1" x14ac:dyDescent="0.25">
      <c r="A96" s="103" t="s">
        <v>230</v>
      </c>
      <c r="B96" s="103" t="s">
        <v>198</v>
      </c>
      <c r="C96" s="133" t="s">
        <v>218</v>
      </c>
      <c r="D96" s="52"/>
      <c r="E96" s="52"/>
      <c r="F96" s="52"/>
      <c r="G96" s="52"/>
      <c r="H96" s="52"/>
      <c r="I96" s="52"/>
      <c r="J96" s="52"/>
      <c r="K96" s="52"/>
      <c r="L96" s="52"/>
      <c r="M96" s="52"/>
    </row>
    <row r="97" spans="1:13" ht="30" x14ac:dyDescent="0.25">
      <c r="A97" s="107" t="s">
        <v>64</v>
      </c>
      <c r="B97" s="108" t="s">
        <v>232</v>
      </c>
      <c r="C97" s="88" t="s">
        <v>12</v>
      </c>
      <c r="D97" s="87">
        <f>((D60*D78)+(D61*D79)+(D62*D80)+(D63*D81))*1000</f>
        <v>0</v>
      </c>
      <c r="E97" s="87">
        <f t="shared" ref="E97:K97" si="31">((E60*E78)+(E61*E79)+(E62*E80)+(E63*E81))*1000</f>
        <v>0</v>
      </c>
      <c r="F97" s="584">
        <f>((F60*F78)+(F61*F79)+(F62*F80)+(F63*F81))</f>
        <v>7097.8765199999998</v>
      </c>
      <c r="G97" s="599">
        <f>((G60*G78)+(G61*G79)+(G62*G80)+(G63*G81))</f>
        <v>4532.3214799999996</v>
      </c>
      <c r="H97" s="87">
        <f>((H60*H78)+(H61*H79)+(H62*H80)+(H63*H81))</f>
        <v>4713.4968191999997</v>
      </c>
      <c r="I97" s="87">
        <f>((I60*I78)+(I61*I79)+(I62*I80)+(I63*I81))</f>
        <v>4949.1716601600001</v>
      </c>
      <c r="J97" s="87">
        <f>((J60*J78)+(J61*J79)+(J62*J80)+(J63*J81))</f>
        <v>5196.6302431679997</v>
      </c>
      <c r="K97" s="87">
        <f t="shared" si="31"/>
        <v>0</v>
      </c>
      <c r="L97" s="87">
        <f t="shared" ref="L97:M97" si="32">((L60*L78)+(L61*L79)+(L62*L80)+(L63*L81))*1000</f>
        <v>0</v>
      </c>
      <c r="M97" s="87">
        <f t="shared" si="32"/>
        <v>0</v>
      </c>
    </row>
    <row r="98" spans="1:13" ht="30" x14ac:dyDescent="0.25">
      <c r="A98" s="107" t="s">
        <v>102</v>
      </c>
      <c r="B98" s="108" t="s">
        <v>233</v>
      </c>
      <c r="C98" s="88" t="s">
        <v>12</v>
      </c>
      <c r="D98" s="87"/>
      <c r="E98" s="87"/>
      <c r="F98" s="87"/>
      <c r="G98" s="87"/>
      <c r="H98" s="87"/>
      <c r="I98" s="87"/>
      <c r="J98" s="87"/>
      <c r="K98" s="87"/>
      <c r="L98" s="87"/>
      <c r="M98" s="87"/>
    </row>
    <row r="99" spans="1:13" ht="30" x14ac:dyDescent="0.25">
      <c r="A99" s="117" t="s">
        <v>231</v>
      </c>
      <c r="B99" s="102" t="s">
        <v>234</v>
      </c>
      <c r="C99" s="125" t="s">
        <v>12</v>
      </c>
      <c r="D99" s="51">
        <f t="shared" ref="D99:K99" si="33">D97+D98</f>
        <v>0</v>
      </c>
      <c r="E99" s="51">
        <f t="shared" si="33"/>
        <v>0</v>
      </c>
      <c r="F99" s="586">
        <f t="shared" si="33"/>
        <v>7097.8765199999998</v>
      </c>
      <c r="G99" s="600">
        <f t="shared" si="33"/>
        <v>4532.3214799999996</v>
      </c>
      <c r="H99" s="51">
        <f t="shared" si="33"/>
        <v>4713.4968191999997</v>
      </c>
      <c r="I99" s="51">
        <f t="shared" si="33"/>
        <v>4949.1716601600001</v>
      </c>
      <c r="J99" s="51">
        <f t="shared" si="33"/>
        <v>5196.6302431679997</v>
      </c>
      <c r="K99" s="51">
        <f t="shared" si="33"/>
        <v>0</v>
      </c>
      <c r="L99" s="51">
        <f t="shared" ref="L99:M99" si="34">L97+L98</f>
        <v>0</v>
      </c>
      <c r="M99" s="51">
        <f t="shared" si="34"/>
        <v>0</v>
      </c>
    </row>
    <row r="100" spans="1:13" x14ac:dyDescent="0.25">
      <c r="A100" s="28" t="s">
        <v>235</v>
      </c>
      <c r="B100" s="1" t="s">
        <v>183</v>
      </c>
      <c r="C100" s="134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.75" thickBot="1" x14ac:dyDescent="0.3">
      <c r="A101" s="29" t="s">
        <v>236</v>
      </c>
      <c r="B101" s="35" t="s">
        <v>183</v>
      </c>
      <c r="C101" s="1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</row>
    <row r="102" spans="1:13" ht="15.75" thickBot="1" x14ac:dyDescent="0.3">
      <c r="A102" s="114"/>
      <c r="B102" s="111" t="s">
        <v>162</v>
      </c>
      <c r="C102" s="136"/>
      <c r="D102" s="115">
        <f t="shared" ref="D102:K102" si="35">D99+D100+D101</f>
        <v>0</v>
      </c>
      <c r="E102" s="115">
        <f t="shared" si="35"/>
        <v>0</v>
      </c>
      <c r="F102" s="587">
        <f t="shared" si="35"/>
        <v>7097.8765199999998</v>
      </c>
      <c r="G102" s="587">
        <f t="shared" si="35"/>
        <v>4532.3214799999996</v>
      </c>
      <c r="H102" s="587">
        <f t="shared" si="35"/>
        <v>4713.4968191999997</v>
      </c>
      <c r="I102" s="115">
        <f t="shared" si="35"/>
        <v>4949.1716601600001</v>
      </c>
      <c r="J102" s="115">
        <f t="shared" si="35"/>
        <v>5196.6302431679997</v>
      </c>
      <c r="K102" s="115">
        <f t="shared" si="35"/>
        <v>0</v>
      </c>
      <c r="L102" s="116">
        <f t="shared" ref="L102:M102" si="36">L99+L100+L101</f>
        <v>0</v>
      </c>
      <c r="M102" s="116">
        <f t="shared" si="36"/>
        <v>0</v>
      </c>
    </row>
    <row r="103" spans="1:13" hidden="1" x14ac:dyDescent="0.25">
      <c r="A103" s="79"/>
    </row>
    <row r="104" spans="1:13" hidden="1" x14ac:dyDescent="0.25">
      <c r="A104" s="79"/>
      <c r="F104" s="659" t="s">
        <v>240</v>
      </c>
      <c r="G104" s="659"/>
      <c r="H104" s="659"/>
      <c r="I104" s="659"/>
      <c r="J104" s="659"/>
      <c r="K104" s="659"/>
    </row>
    <row r="105" spans="1:13" hidden="1" x14ac:dyDescent="0.25">
      <c r="A105" s="79"/>
      <c r="F105" s="659" t="s">
        <v>179</v>
      </c>
      <c r="G105" s="659"/>
      <c r="H105" s="659"/>
      <c r="I105" s="659"/>
      <c r="J105" s="659"/>
      <c r="K105" s="659"/>
    </row>
    <row r="106" spans="1:13" hidden="1" x14ac:dyDescent="0.25">
      <c r="A106" s="79"/>
      <c r="F106" s="82" t="s">
        <v>306</v>
      </c>
      <c r="G106" s="82"/>
      <c r="H106" s="82"/>
      <c r="I106" s="82"/>
      <c r="J106" s="82"/>
      <c r="K106" s="82"/>
    </row>
    <row r="107" spans="1:13" hidden="1" x14ac:dyDescent="0.25">
      <c r="A107" s="79"/>
      <c r="F107" s="659" t="s">
        <v>180</v>
      </c>
      <c r="G107" s="659"/>
      <c r="H107" s="659"/>
      <c r="I107" s="659"/>
      <c r="J107" s="659"/>
      <c r="K107" s="659"/>
    </row>
    <row r="108" spans="1:13" hidden="1" x14ac:dyDescent="0.25">
      <c r="A108" s="79"/>
    </row>
    <row r="109" spans="1:13" ht="15.75" hidden="1" thickBot="1" x14ac:dyDescent="0.3">
      <c r="A109" s="83" t="s">
        <v>500</v>
      </c>
    </row>
    <row r="110" spans="1:13" ht="15.75" hidden="1" thickBot="1" x14ac:dyDescent="0.3">
      <c r="A110" s="653" t="s">
        <v>0</v>
      </c>
      <c r="B110" s="653" t="s">
        <v>1</v>
      </c>
      <c r="C110" s="653" t="s">
        <v>2</v>
      </c>
      <c r="D110" s="656" t="s">
        <v>176</v>
      </c>
      <c r="E110" s="657"/>
      <c r="F110" s="657"/>
      <c r="G110" s="657"/>
      <c r="H110" s="657"/>
      <c r="I110" s="657"/>
      <c r="J110" s="658"/>
      <c r="K110" s="656" t="s">
        <v>177</v>
      </c>
      <c r="L110" s="657"/>
      <c r="M110" s="658"/>
    </row>
    <row r="111" spans="1:13" ht="15.75" hidden="1" customHeight="1" thickBot="1" x14ac:dyDescent="0.3">
      <c r="A111" s="654"/>
      <c r="B111" s="654"/>
      <c r="C111" s="654"/>
      <c r="D111" s="650" t="s">
        <v>3</v>
      </c>
      <c r="E111" s="650"/>
      <c r="F111" s="651">
        <v>2016</v>
      </c>
      <c r="G111" s="652"/>
      <c r="H111" s="653" t="s">
        <v>405</v>
      </c>
      <c r="I111" s="653" t="s">
        <v>518</v>
      </c>
      <c r="J111" s="653" t="s">
        <v>519</v>
      </c>
      <c r="K111" s="653" t="s">
        <v>405</v>
      </c>
      <c r="L111" s="653" t="s">
        <v>518</v>
      </c>
      <c r="M111" s="653" t="s">
        <v>519</v>
      </c>
    </row>
    <row r="112" spans="1:13" ht="15.75" hidden="1" thickBot="1" x14ac:dyDescent="0.3">
      <c r="A112" s="655"/>
      <c r="B112" s="655"/>
      <c r="C112" s="655"/>
      <c r="D112" s="62" t="s">
        <v>6</v>
      </c>
      <c r="E112" s="4" t="s">
        <v>7</v>
      </c>
      <c r="F112" s="4" t="s">
        <v>8</v>
      </c>
      <c r="G112" s="4" t="s">
        <v>9</v>
      </c>
      <c r="H112" s="655"/>
      <c r="I112" s="655"/>
      <c r="J112" s="655"/>
      <c r="K112" s="655"/>
      <c r="L112" s="655"/>
      <c r="M112" s="655"/>
    </row>
    <row r="113" spans="1:13" hidden="1" x14ac:dyDescent="0.25">
      <c r="A113" s="3">
        <v>1</v>
      </c>
      <c r="B113" s="3">
        <v>2</v>
      </c>
      <c r="C113" s="3">
        <v>3</v>
      </c>
      <c r="D113" s="3">
        <v>4</v>
      </c>
      <c r="E113" s="3">
        <v>5</v>
      </c>
      <c r="F113" s="3">
        <v>6</v>
      </c>
      <c r="G113" s="3">
        <v>7</v>
      </c>
      <c r="H113" s="71">
        <v>8</v>
      </c>
      <c r="I113" s="63">
        <v>9</v>
      </c>
      <c r="J113" s="63">
        <v>10</v>
      </c>
      <c r="K113" s="33">
        <v>11</v>
      </c>
      <c r="L113" s="33">
        <v>12</v>
      </c>
      <c r="M113" s="33">
        <v>13</v>
      </c>
    </row>
    <row r="114" spans="1:13" hidden="1" x14ac:dyDescent="0.25">
      <c r="A114" s="1" t="s">
        <v>182</v>
      </c>
      <c r="B114" s="1" t="s">
        <v>183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30" hidden="1" x14ac:dyDescent="0.25">
      <c r="A115" s="109">
        <v>1</v>
      </c>
      <c r="B115" s="84" t="s">
        <v>241</v>
      </c>
      <c r="C115" s="2" t="s">
        <v>242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idden="1" x14ac:dyDescent="0.25">
      <c r="A116" s="109">
        <v>2</v>
      </c>
      <c r="B116" s="1" t="s">
        <v>194</v>
      </c>
      <c r="C116" s="2" t="s">
        <v>243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idden="1" x14ac:dyDescent="0.25">
      <c r="A117" s="109">
        <v>3</v>
      </c>
      <c r="B117" s="1" t="s">
        <v>244</v>
      </c>
      <c r="C117" s="2" t="s">
        <v>245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30" hidden="1" x14ac:dyDescent="0.25">
      <c r="A118" s="85">
        <v>4</v>
      </c>
      <c r="B118" s="84" t="s">
        <v>246</v>
      </c>
      <c r="C118" s="2" t="s">
        <v>247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30" hidden="1" x14ac:dyDescent="0.25">
      <c r="A119" s="85">
        <v>5</v>
      </c>
      <c r="B119" s="84" t="s">
        <v>232</v>
      </c>
      <c r="C119" s="2" t="s">
        <v>12</v>
      </c>
      <c r="D119" s="1">
        <f t="shared" ref="D119:K120" si="37">D115*D117</f>
        <v>0</v>
      </c>
      <c r="E119" s="1">
        <f t="shared" si="37"/>
        <v>0</v>
      </c>
      <c r="F119" s="1">
        <f t="shared" si="37"/>
        <v>0</v>
      </c>
      <c r="G119" s="1">
        <f t="shared" si="37"/>
        <v>0</v>
      </c>
      <c r="H119" s="1">
        <f t="shared" si="37"/>
        <v>0</v>
      </c>
      <c r="I119" s="1">
        <f t="shared" si="37"/>
        <v>0</v>
      </c>
      <c r="J119" s="1">
        <f t="shared" si="37"/>
        <v>0</v>
      </c>
      <c r="K119" s="1">
        <f t="shared" si="37"/>
        <v>0</v>
      </c>
      <c r="L119" s="1">
        <f t="shared" ref="L119:M119" si="38">L115*L117</f>
        <v>0</v>
      </c>
      <c r="M119" s="1">
        <f t="shared" si="38"/>
        <v>0</v>
      </c>
    </row>
    <row r="120" spans="1:13" ht="30" hidden="1" x14ac:dyDescent="0.25">
      <c r="A120" s="85">
        <v>6</v>
      </c>
      <c r="B120" s="84" t="s">
        <v>233</v>
      </c>
      <c r="C120" s="2" t="s">
        <v>12</v>
      </c>
      <c r="D120" s="1">
        <f t="shared" si="37"/>
        <v>0</v>
      </c>
      <c r="E120" s="1">
        <f t="shared" si="37"/>
        <v>0</v>
      </c>
      <c r="F120" s="1">
        <f t="shared" si="37"/>
        <v>0</v>
      </c>
      <c r="G120" s="1">
        <f t="shared" si="37"/>
        <v>0</v>
      </c>
      <c r="H120" s="1">
        <f t="shared" si="37"/>
        <v>0</v>
      </c>
      <c r="I120" s="1">
        <f t="shared" si="37"/>
        <v>0</v>
      </c>
      <c r="J120" s="1">
        <f t="shared" si="37"/>
        <v>0</v>
      </c>
      <c r="K120" s="1">
        <f t="shared" si="37"/>
        <v>0</v>
      </c>
      <c r="L120" s="1">
        <f t="shared" ref="L120:M120" si="39">L116*L118</f>
        <v>0</v>
      </c>
      <c r="M120" s="1">
        <f t="shared" si="39"/>
        <v>0</v>
      </c>
    </row>
    <row r="121" spans="1:13" ht="30" hidden="1" x14ac:dyDescent="0.25">
      <c r="A121" s="124">
        <v>7</v>
      </c>
      <c r="B121" s="102" t="s">
        <v>248</v>
      </c>
      <c r="C121" s="125" t="s">
        <v>12</v>
      </c>
      <c r="D121" s="51">
        <f t="shared" ref="D121:K121" si="40">D119+D120</f>
        <v>0</v>
      </c>
      <c r="E121" s="51">
        <f t="shared" si="40"/>
        <v>0</v>
      </c>
      <c r="F121" s="51">
        <f t="shared" si="40"/>
        <v>0</v>
      </c>
      <c r="G121" s="51">
        <f t="shared" si="40"/>
        <v>0</v>
      </c>
      <c r="H121" s="51">
        <f t="shared" si="40"/>
        <v>0</v>
      </c>
      <c r="I121" s="51">
        <f t="shared" si="40"/>
        <v>0</v>
      </c>
      <c r="J121" s="51">
        <f t="shared" si="40"/>
        <v>0</v>
      </c>
      <c r="K121" s="51">
        <f t="shared" si="40"/>
        <v>0</v>
      </c>
      <c r="L121" s="51">
        <f t="shared" ref="L121:M121" si="41">L119+L120</f>
        <v>0</v>
      </c>
      <c r="M121" s="51">
        <f t="shared" si="41"/>
        <v>0</v>
      </c>
    </row>
    <row r="122" spans="1:13" hidden="1" x14ac:dyDescent="0.25">
      <c r="A122" s="109" t="s">
        <v>235</v>
      </c>
      <c r="B122" s="1" t="s">
        <v>183</v>
      </c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.75" hidden="1" thickBot="1" x14ac:dyDescent="0.3">
      <c r="A123" s="35" t="s">
        <v>236</v>
      </c>
      <c r="B123" s="35" t="s">
        <v>183</v>
      </c>
      <c r="C123" s="1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</row>
    <row r="124" spans="1:13" ht="15.75" hidden="1" thickBot="1" x14ac:dyDescent="0.3">
      <c r="A124" s="113"/>
      <c r="B124" s="111" t="s">
        <v>162</v>
      </c>
      <c r="C124" s="137" t="s">
        <v>12</v>
      </c>
      <c r="D124" s="111">
        <f t="shared" ref="D124:K124" si="42">D121+D122+D123</f>
        <v>0</v>
      </c>
      <c r="E124" s="111">
        <f t="shared" si="42"/>
        <v>0</v>
      </c>
      <c r="F124" s="111">
        <f t="shared" si="42"/>
        <v>0</v>
      </c>
      <c r="G124" s="111">
        <f t="shared" si="42"/>
        <v>0</v>
      </c>
      <c r="H124" s="111">
        <f t="shared" si="42"/>
        <v>0</v>
      </c>
      <c r="I124" s="111">
        <f t="shared" si="42"/>
        <v>0</v>
      </c>
      <c r="J124" s="111">
        <f t="shared" si="42"/>
        <v>0</v>
      </c>
      <c r="K124" s="111">
        <f t="shared" si="42"/>
        <v>0</v>
      </c>
      <c r="L124" s="111">
        <f t="shared" ref="L124:M124" si="43">L121+L122+L123</f>
        <v>0</v>
      </c>
      <c r="M124" s="111">
        <f t="shared" si="43"/>
        <v>0</v>
      </c>
    </row>
    <row r="125" spans="1:13" hidden="1" x14ac:dyDescent="0.25"/>
    <row r="126" spans="1:13" hidden="1" x14ac:dyDescent="0.25">
      <c r="F126" s="659" t="s">
        <v>249</v>
      </c>
      <c r="G126" s="659"/>
      <c r="H126" s="659"/>
      <c r="I126" s="659"/>
      <c r="J126" s="659"/>
      <c r="K126" s="659"/>
    </row>
    <row r="127" spans="1:13" hidden="1" x14ac:dyDescent="0.25">
      <c r="F127" s="659" t="s">
        <v>179</v>
      </c>
      <c r="G127" s="659"/>
      <c r="H127" s="659"/>
      <c r="I127" s="659"/>
      <c r="J127" s="659"/>
      <c r="K127" s="659"/>
    </row>
    <row r="128" spans="1:13" hidden="1" x14ac:dyDescent="0.25">
      <c r="F128" s="82" t="s">
        <v>306</v>
      </c>
      <c r="G128" s="82"/>
      <c r="H128" s="82"/>
      <c r="I128" s="82"/>
      <c r="J128" s="82"/>
      <c r="K128" s="82"/>
    </row>
    <row r="129" spans="1:13" hidden="1" x14ac:dyDescent="0.25">
      <c r="F129" s="659" t="s">
        <v>180</v>
      </c>
      <c r="G129" s="659"/>
      <c r="H129" s="659"/>
      <c r="I129" s="659"/>
      <c r="J129" s="659"/>
      <c r="K129" s="659"/>
    </row>
    <row r="130" spans="1:13" hidden="1" x14ac:dyDescent="0.25"/>
    <row r="131" spans="1:13" ht="15.75" hidden="1" thickBot="1" x14ac:dyDescent="0.3">
      <c r="A131" s="83" t="s">
        <v>501</v>
      </c>
    </row>
    <row r="132" spans="1:13" ht="15.75" hidden="1" thickBot="1" x14ac:dyDescent="0.3">
      <c r="A132" s="653" t="s">
        <v>0</v>
      </c>
      <c r="B132" s="653" t="s">
        <v>1</v>
      </c>
      <c r="C132" s="653" t="s">
        <v>2</v>
      </c>
      <c r="D132" s="656" t="s">
        <v>176</v>
      </c>
      <c r="E132" s="657"/>
      <c r="F132" s="657"/>
      <c r="G132" s="657"/>
      <c r="H132" s="657"/>
      <c r="I132" s="657"/>
      <c r="J132" s="658"/>
      <c r="K132" s="656" t="s">
        <v>177</v>
      </c>
      <c r="L132" s="657"/>
      <c r="M132" s="658"/>
    </row>
    <row r="133" spans="1:13" ht="15.75" hidden="1" customHeight="1" thickBot="1" x14ac:dyDescent="0.3">
      <c r="A133" s="654"/>
      <c r="B133" s="654"/>
      <c r="C133" s="654"/>
      <c r="D133" s="650" t="s">
        <v>3</v>
      </c>
      <c r="E133" s="650"/>
      <c r="F133" s="651">
        <v>2016</v>
      </c>
      <c r="G133" s="652"/>
      <c r="H133" s="653" t="s">
        <v>405</v>
      </c>
      <c r="I133" s="653" t="s">
        <v>518</v>
      </c>
      <c r="J133" s="653" t="s">
        <v>519</v>
      </c>
      <c r="K133" s="653" t="s">
        <v>405</v>
      </c>
      <c r="L133" s="653" t="s">
        <v>518</v>
      </c>
      <c r="M133" s="653" t="s">
        <v>519</v>
      </c>
    </row>
    <row r="134" spans="1:13" ht="15.75" hidden="1" thickBot="1" x14ac:dyDescent="0.3">
      <c r="A134" s="655"/>
      <c r="B134" s="655"/>
      <c r="C134" s="655"/>
      <c r="D134" s="62" t="s">
        <v>6</v>
      </c>
      <c r="E134" s="4" t="s">
        <v>7</v>
      </c>
      <c r="F134" s="4" t="s">
        <v>8</v>
      </c>
      <c r="G134" s="4" t="s">
        <v>9</v>
      </c>
      <c r="H134" s="655"/>
      <c r="I134" s="655"/>
      <c r="J134" s="655"/>
      <c r="K134" s="655"/>
      <c r="L134" s="655"/>
      <c r="M134" s="655"/>
    </row>
    <row r="135" spans="1:13" hidden="1" x14ac:dyDescent="0.25">
      <c r="A135" s="3">
        <v>1</v>
      </c>
      <c r="B135" s="3">
        <v>2</v>
      </c>
      <c r="C135" s="3">
        <v>3</v>
      </c>
      <c r="D135" s="3">
        <v>4</v>
      </c>
      <c r="E135" s="3">
        <v>5</v>
      </c>
      <c r="F135" s="3"/>
      <c r="G135" s="3"/>
      <c r="H135" s="71"/>
      <c r="I135" s="63"/>
      <c r="J135" s="63"/>
      <c r="K135" s="33">
        <v>11</v>
      </c>
      <c r="L135" s="33">
        <v>12</v>
      </c>
      <c r="M135" s="33">
        <v>13</v>
      </c>
    </row>
    <row r="136" spans="1:13" hidden="1" x14ac:dyDescent="0.25">
      <c r="A136" s="1" t="s">
        <v>182</v>
      </c>
      <c r="B136" s="1" t="s">
        <v>183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idden="1" x14ac:dyDescent="0.25">
      <c r="A137" s="109">
        <v>1</v>
      </c>
      <c r="B137" s="1" t="s">
        <v>250</v>
      </c>
      <c r="C137" s="134" t="s">
        <v>150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idden="1" x14ac:dyDescent="0.25">
      <c r="A138" s="109">
        <v>2</v>
      </c>
      <c r="B138" s="1" t="s">
        <v>251</v>
      </c>
      <c r="C138" s="134" t="s">
        <v>147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idden="1" x14ac:dyDescent="0.25">
      <c r="A139" s="124">
        <v>3</v>
      </c>
      <c r="B139" s="51" t="s">
        <v>252</v>
      </c>
      <c r="C139" s="138" t="s">
        <v>12</v>
      </c>
      <c r="D139" s="51">
        <f t="shared" ref="D139:K139" si="44">D137*D138</f>
        <v>0</v>
      </c>
      <c r="E139" s="51">
        <f t="shared" si="44"/>
        <v>0</v>
      </c>
      <c r="F139" s="51"/>
      <c r="G139" s="51"/>
      <c r="H139" s="51"/>
      <c r="I139" s="51"/>
      <c r="J139" s="51"/>
      <c r="K139" s="51">
        <f t="shared" si="44"/>
        <v>0</v>
      </c>
      <c r="L139" s="51">
        <f t="shared" ref="L139:M139" si="45">L137*L138</f>
        <v>0</v>
      </c>
      <c r="M139" s="51">
        <f t="shared" si="45"/>
        <v>0</v>
      </c>
    </row>
    <row r="140" spans="1:13" hidden="1" x14ac:dyDescent="0.25">
      <c r="A140" s="109" t="s">
        <v>235</v>
      </c>
      <c r="B140" s="1" t="s">
        <v>183</v>
      </c>
      <c r="C140" s="134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.75" hidden="1" thickBot="1" x14ac:dyDescent="0.3">
      <c r="A141" s="1" t="s">
        <v>236</v>
      </c>
      <c r="B141" s="1" t="s">
        <v>183</v>
      </c>
      <c r="C141" s="134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.75" hidden="1" thickBot="1" x14ac:dyDescent="0.3">
      <c r="A142" s="113"/>
      <c r="B142" s="111" t="s">
        <v>162</v>
      </c>
      <c r="C142" s="137" t="s">
        <v>12</v>
      </c>
      <c r="D142" s="111">
        <f t="shared" ref="D142:K142" si="46">D139+D140+D141</f>
        <v>0</v>
      </c>
      <c r="E142" s="111">
        <f t="shared" si="46"/>
        <v>0</v>
      </c>
      <c r="F142" s="111"/>
      <c r="G142" s="111"/>
      <c r="H142" s="111"/>
      <c r="I142" s="111"/>
      <c r="J142" s="111"/>
      <c r="K142" s="111">
        <f t="shared" si="46"/>
        <v>0</v>
      </c>
      <c r="L142" s="111">
        <f t="shared" ref="L142:M142" si="47">L139+L140+L141</f>
        <v>0</v>
      </c>
      <c r="M142" s="111">
        <f t="shared" si="47"/>
        <v>0</v>
      </c>
    </row>
    <row r="143" spans="1:13" hidden="1" x14ac:dyDescent="0.25"/>
    <row r="144" spans="1:13" hidden="1" x14ac:dyDescent="0.25">
      <c r="F144" s="659" t="s">
        <v>253</v>
      </c>
      <c r="G144" s="659"/>
      <c r="H144" s="659"/>
      <c r="I144" s="659"/>
      <c r="J144" s="659"/>
      <c r="K144" s="659"/>
    </row>
    <row r="145" spans="1:13" hidden="1" x14ac:dyDescent="0.25">
      <c r="F145" s="659" t="s">
        <v>179</v>
      </c>
      <c r="G145" s="659"/>
      <c r="H145" s="659"/>
      <c r="I145" s="659"/>
      <c r="J145" s="659"/>
      <c r="K145" s="659"/>
    </row>
    <row r="146" spans="1:13" hidden="1" x14ac:dyDescent="0.25">
      <c r="F146" s="82" t="s">
        <v>306</v>
      </c>
      <c r="G146" s="82"/>
      <c r="H146" s="82"/>
      <c r="I146" s="82"/>
      <c r="J146" s="82"/>
      <c r="K146" s="82"/>
    </row>
    <row r="147" spans="1:13" hidden="1" x14ac:dyDescent="0.25">
      <c r="F147" s="659" t="s">
        <v>180</v>
      </c>
      <c r="G147" s="659"/>
      <c r="H147" s="659"/>
      <c r="I147" s="659"/>
      <c r="J147" s="659"/>
      <c r="K147" s="659"/>
    </row>
    <row r="148" spans="1:13" hidden="1" x14ac:dyDescent="0.25"/>
    <row r="149" spans="1:13" ht="15.75" hidden="1" thickBot="1" x14ac:dyDescent="0.3">
      <c r="A149" s="83" t="s">
        <v>502</v>
      </c>
    </row>
    <row r="150" spans="1:13" ht="15.75" hidden="1" thickBot="1" x14ac:dyDescent="0.3">
      <c r="A150" s="653" t="s">
        <v>0</v>
      </c>
      <c r="B150" s="653" t="s">
        <v>1</v>
      </c>
      <c r="C150" s="653" t="s">
        <v>2</v>
      </c>
      <c r="D150" s="656" t="s">
        <v>176</v>
      </c>
      <c r="E150" s="657"/>
      <c r="F150" s="657"/>
      <c r="G150" s="657"/>
      <c r="H150" s="657"/>
      <c r="I150" s="657"/>
      <c r="J150" s="658"/>
      <c r="K150" s="656" t="s">
        <v>177</v>
      </c>
      <c r="L150" s="657"/>
      <c r="M150" s="658"/>
    </row>
    <row r="151" spans="1:13" ht="15.75" hidden="1" customHeight="1" thickBot="1" x14ac:dyDescent="0.3">
      <c r="A151" s="654"/>
      <c r="B151" s="654"/>
      <c r="C151" s="654"/>
      <c r="D151" s="650" t="s">
        <v>3</v>
      </c>
      <c r="E151" s="650"/>
      <c r="F151" s="651">
        <v>2016</v>
      </c>
      <c r="G151" s="652"/>
      <c r="H151" s="653" t="s">
        <v>405</v>
      </c>
      <c r="I151" s="653" t="s">
        <v>518</v>
      </c>
      <c r="J151" s="653" t="s">
        <v>519</v>
      </c>
      <c r="K151" s="653" t="s">
        <v>405</v>
      </c>
      <c r="L151" s="653" t="s">
        <v>518</v>
      </c>
      <c r="M151" s="653" t="s">
        <v>519</v>
      </c>
    </row>
    <row r="152" spans="1:13" ht="15.75" hidden="1" thickBot="1" x14ac:dyDescent="0.3">
      <c r="A152" s="655"/>
      <c r="B152" s="655"/>
      <c r="C152" s="655"/>
      <c r="D152" s="62" t="s">
        <v>6</v>
      </c>
      <c r="E152" s="4" t="s">
        <v>7</v>
      </c>
      <c r="F152" s="4" t="s">
        <v>8</v>
      </c>
      <c r="G152" s="4" t="s">
        <v>9</v>
      </c>
      <c r="H152" s="655"/>
      <c r="I152" s="655"/>
      <c r="J152" s="655"/>
      <c r="K152" s="655"/>
      <c r="L152" s="655"/>
      <c r="M152" s="655"/>
    </row>
    <row r="153" spans="1:13" hidden="1" x14ac:dyDescent="0.25">
      <c r="A153" s="3">
        <v>1</v>
      </c>
      <c r="B153" s="3">
        <v>2</v>
      </c>
      <c r="C153" s="3">
        <v>3</v>
      </c>
      <c r="D153" s="3">
        <v>4</v>
      </c>
      <c r="E153" s="3">
        <v>5</v>
      </c>
      <c r="F153" s="3">
        <v>6</v>
      </c>
      <c r="G153" s="3">
        <v>7</v>
      </c>
      <c r="H153" s="71">
        <v>8</v>
      </c>
      <c r="I153" s="63">
        <v>9</v>
      </c>
      <c r="J153" s="63">
        <v>10</v>
      </c>
      <c r="K153" s="33">
        <v>11</v>
      </c>
      <c r="L153" s="33">
        <v>12</v>
      </c>
      <c r="M153" s="33">
        <v>13</v>
      </c>
    </row>
    <row r="154" spans="1:13" hidden="1" x14ac:dyDescent="0.25">
      <c r="A154" s="109">
        <v>1</v>
      </c>
      <c r="B154" s="1" t="s">
        <v>254</v>
      </c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30" hidden="1" x14ac:dyDescent="0.25">
      <c r="A155" s="15" t="s">
        <v>11</v>
      </c>
      <c r="B155" s="84" t="s">
        <v>255</v>
      </c>
      <c r="C155" s="84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idden="1" x14ac:dyDescent="0.25">
      <c r="A156" s="126" t="s">
        <v>19</v>
      </c>
      <c r="B156" s="1" t="s">
        <v>256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idden="1" x14ac:dyDescent="0.25">
      <c r="A157" s="127" t="s">
        <v>31</v>
      </c>
      <c r="B157" s="52" t="s">
        <v>257</v>
      </c>
      <c r="C157" s="132" t="s">
        <v>12</v>
      </c>
      <c r="D157" s="52">
        <f t="shared" ref="D157:K157" si="48">D155*D156</f>
        <v>0</v>
      </c>
      <c r="E157" s="52">
        <f t="shared" si="48"/>
        <v>0</v>
      </c>
      <c r="F157" s="52">
        <f t="shared" si="48"/>
        <v>0</v>
      </c>
      <c r="G157" s="52">
        <f t="shared" si="48"/>
        <v>0</v>
      </c>
      <c r="H157" s="52">
        <f t="shared" si="48"/>
        <v>0</v>
      </c>
      <c r="I157" s="52">
        <f t="shared" si="48"/>
        <v>0</v>
      </c>
      <c r="J157" s="52">
        <f t="shared" si="48"/>
        <v>0</v>
      </c>
      <c r="K157" s="52">
        <f t="shared" si="48"/>
        <v>0</v>
      </c>
      <c r="L157" s="52">
        <f t="shared" ref="L157:M157" si="49">L155*L156</f>
        <v>0</v>
      </c>
      <c r="M157" s="52">
        <f t="shared" si="49"/>
        <v>0</v>
      </c>
    </row>
    <row r="158" spans="1:13" hidden="1" x14ac:dyDescent="0.25">
      <c r="A158" s="126" t="s">
        <v>53</v>
      </c>
      <c r="B158" s="1" t="s">
        <v>258</v>
      </c>
      <c r="C158" s="134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30" hidden="1" x14ac:dyDescent="0.25">
      <c r="A159" s="15" t="s">
        <v>55</v>
      </c>
      <c r="B159" s="84" t="s">
        <v>255</v>
      </c>
      <c r="C159" s="134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idden="1" x14ac:dyDescent="0.25">
      <c r="A160" s="126" t="s">
        <v>56</v>
      </c>
      <c r="B160" s="1" t="s">
        <v>256</v>
      </c>
      <c r="C160" s="134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idden="1" x14ac:dyDescent="0.25">
      <c r="A161" s="127" t="s">
        <v>58</v>
      </c>
      <c r="B161" s="52" t="s">
        <v>257</v>
      </c>
      <c r="C161" s="132" t="s">
        <v>12</v>
      </c>
      <c r="D161" s="52">
        <f t="shared" ref="D161:K161" si="50">D159*D160</f>
        <v>0</v>
      </c>
      <c r="E161" s="52">
        <f t="shared" si="50"/>
        <v>0</v>
      </c>
      <c r="F161" s="52">
        <f t="shared" si="50"/>
        <v>0</v>
      </c>
      <c r="G161" s="52">
        <f t="shared" si="50"/>
        <v>0</v>
      </c>
      <c r="H161" s="52">
        <f t="shared" si="50"/>
        <v>0</v>
      </c>
      <c r="I161" s="52">
        <f t="shared" si="50"/>
        <v>0</v>
      </c>
      <c r="J161" s="52">
        <f t="shared" si="50"/>
        <v>0</v>
      </c>
      <c r="K161" s="52">
        <f t="shared" si="50"/>
        <v>0</v>
      </c>
      <c r="L161" s="52">
        <f t="shared" ref="L161:M161" si="51">L159*L160</f>
        <v>0</v>
      </c>
      <c r="M161" s="52">
        <f t="shared" si="51"/>
        <v>0</v>
      </c>
    </row>
    <row r="162" spans="1:13" hidden="1" x14ac:dyDescent="0.25">
      <c r="A162" s="109">
        <v>3</v>
      </c>
      <c r="B162" s="1" t="s">
        <v>259</v>
      </c>
      <c r="C162" s="134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30" hidden="1" x14ac:dyDescent="0.25">
      <c r="A163" s="15" t="s">
        <v>55</v>
      </c>
      <c r="B163" s="84" t="s">
        <v>255</v>
      </c>
      <c r="C163" s="134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idden="1" x14ac:dyDescent="0.25">
      <c r="A164" s="126" t="s">
        <v>56</v>
      </c>
      <c r="B164" s="1" t="s">
        <v>256</v>
      </c>
      <c r="C164" s="134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.75" hidden="1" thickBot="1" x14ac:dyDescent="0.3">
      <c r="A165" s="128" t="s">
        <v>58</v>
      </c>
      <c r="B165" s="129" t="s">
        <v>257</v>
      </c>
      <c r="C165" s="139" t="s">
        <v>12</v>
      </c>
      <c r="D165" s="129">
        <f t="shared" ref="D165:K165" si="52">D163*D164</f>
        <v>0</v>
      </c>
      <c r="E165" s="129">
        <f t="shared" si="52"/>
        <v>0</v>
      </c>
      <c r="F165" s="129">
        <f t="shared" si="52"/>
        <v>0</v>
      </c>
      <c r="G165" s="129">
        <f t="shared" si="52"/>
        <v>0</v>
      </c>
      <c r="H165" s="129">
        <f t="shared" si="52"/>
        <v>0</v>
      </c>
      <c r="I165" s="129">
        <f t="shared" si="52"/>
        <v>0</v>
      </c>
      <c r="J165" s="129">
        <f t="shared" si="52"/>
        <v>0</v>
      </c>
      <c r="K165" s="129">
        <f t="shared" si="52"/>
        <v>0</v>
      </c>
      <c r="L165" s="129">
        <f t="shared" ref="L165:M165" si="53">L163*L164</f>
        <v>0</v>
      </c>
      <c r="M165" s="129">
        <f t="shared" si="53"/>
        <v>0</v>
      </c>
    </row>
    <row r="166" spans="1:13" ht="15.75" hidden="1" thickBot="1" x14ac:dyDescent="0.3">
      <c r="A166" s="130"/>
      <c r="B166" s="111" t="s">
        <v>162</v>
      </c>
      <c r="C166" s="137" t="s">
        <v>12</v>
      </c>
      <c r="D166" s="111">
        <f t="shared" ref="D166:K166" si="54">D157+D161+D165</f>
        <v>0</v>
      </c>
      <c r="E166" s="111">
        <f t="shared" si="54"/>
        <v>0</v>
      </c>
      <c r="F166" s="111">
        <f t="shared" si="54"/>
        <v>0</v>
      </c>
      <c r="G166" s="111">
        <f t="shared" si="54"/>
        <v>0</v>
      </c>
      <c r="H166" s="111">
        <f t="shared" si="54"/>
        <v>0</v>
      </c>
      <c r="I166" s="111">
        <f t="shared" si="54"/>
        <v>0</v>
      </c>
      <c r="J166" s="111">
        <f t="shared" si="54"/>
        <v>0</v>
      </c>
      <c r="K166" s="111">
        <f t="shared" si="54"/>
        <v>0</v>
      </c>
      <c r="L166" s="111">
        <f t="shared" ref="L166:M166" si="55">L157+L161+L165</f>
        <v>0</v>
      </c>
      <c r="M166" s="111">
        <f t="shared" si="55"/>
        <v>0</v>
      </c>
    </row>
    <row r="167" spans="1:13" hidden="1" x14ac:dyDescent="0.25"/>
    <row r="168" spans="1:13" hidden="1" x14ac:dyDescent="0.25">
      <c r="F168" s="659" t="s">
        <v>260</v>
      </c>
      <c r="G168" s="659"/>
      <c r="H168" s="659"/>
      <c r="I168" s="659"/>
      <c r="J168" s="659"/>
      <c r="K168" s="659"/>
    </row>
    <row r="169" spans="1:13" hidden="1" x14ac:dyDescent="0.25">
      <c r="F169" s="659" t="s">
        <v>179</v>
      </c>
      <c r="G169" s="659"/>
      <c r="H169" s="659"/>
      <c r="I169" s="659"/>
      <c r="J169" s="659"/>
      <c r="K169" s="659"/>
    </row>
    <row r="170" spans="1:13" hidden="1" x14ac:dyDescent="0.25">
      <c r="F170" s="82" t="s">
        <v>306</v>
      </c>
      <c r="G170" s="82"/>
      <c r="H170" s="82"/>
      <c r="I170" s="82"/>
      <c r="J170" s="82"/>
      <c r="K170" s="82"/>
    </row>
    <row r="171" spans="1:13" hidden="1" x14ac:dyDescent="0.25">
      <c r="F171" s="659" t="s">
        <v>180</v>
      </c>
      <c r="G171" s="659"/>
      <c r="H171" s="659"/>
      <c r="I171" s="659"/>
      <c r="J171" s="659"/>
      <c r="K171" s="659"/>
    </row>
    <row r="172" spans="1:13" hidden="1" x14ac:dyDescent="0.25"/>
    <row r="173" spans="1:13" ht="15.75" hidden="1" thickBot="1" x14ac:dyDescent="0.3">
      <c r="A173" s="83" t="s">
        <v>503</v>
      </c>
    </row>
    <row r="174" spans="1:13" ht="15.75" hidden="1" thickBot="1" x14ac:dyDescent="0.3">
      <c r="A174" s="653" t="s">
        <v>0</v>
      </c>
      <c r="B174" s="653" t="s">
        <v>1</v>
      </c>
      <c r="C174" s="653" t="s">
        <v>2</v>
      </c>
      <c r="D174" s="656" t="s">
        <v>176</v>
      </c>
      <c r="E174" s="657"/>
      <c r="F174" s="657"/>
      <c r="G174" s="657"/>
      <c r="H174" s="657"/>
      <c r="I174" s="657"/>
      <c r="J174" s="658"/>
      <c r="K174" s="656" t="s">
        <v>177</v>
      </c>
      <c r="L174" s="657"/>
      <c r="M174" s="658"/>
    </row>
    <row r="175" spans="1:13" ht="15.75" hidden="1" customHeight="1" thickBot="1" x14ac:dyDescent="0.3">
      <c r="A175" s="654"/>
      <c r="B175" s="654"/>
      <c r="C175" s="654"/>
      <c r="D175" s="650" t="s">
        <v>3</v>
      </c>
      <c r="E175" s="650"/>
      <c r="F175" s="651">
        <v>2016</v>
      </c>
      <c r="G175" s="652"/>
      <c r="H175" s="653" t="s">
        <v>405</v>
      </c>
      <c r="I175" s="653" t="s">
        <v>518</v>
      </c>
      <c r="J175" s="653" t="s">
        <v>519</v>
      </c>
      <c r="K175" s="653" t="s">
        <v>405</v>
      </c>
      <c r="L175" s="653" t="s">
        <v>518</v>
      </c>
      <c r="M175" s="653" t="s">
        <v>519</v>
      </c>
    </row>
    <row r="176" spans="1:13" ht="15.75" hidden="1" thickBot="1" x14ac:dyDescent="0.3">
      <c r="A176" s="655"/>
      <c r="B176" s="655"/>
      <c r="C176" s="655"/>
      <c r="D176" s="62" t="s">
        <v>6</v>
      </c>
      <c r="E176" s="4" t="s">
        <v>7</v>
      </c>
      <c r="F176" s="4" t="s">
        <v>8</v>
      </c>
      <c r="G176" s="4" t="s">
        <v>9</v>
      </c>
      <c r="H176" s="655"/>
      <c r="I176" s="655"/>
      <c r="J176" s="655"/>
      <c r="K176" s="655"/>
      <c r="L176" s="655"/>
      <c r="M176" s="655"/>
    </row>
    <row r="177" spans="1:13" hidden="1" x14ac:dyDescent="0.25">
      <c r="A177" s="3">
        <v>1</v>
      </c>
      <c r="B177" s="3">
        <v>2</v>
      </c>
      <c r="C177" s="3">
        <v>3</v>
      </c>
      <c r="D177" s="3">
        <v>4</v>
      </c>
      <c r="E177" s="3">
        <v>5</v>
      </c>
      <c r="F177" s="3">
        <v>6</v>
      </c>
      <c r="G177" s="3">
        <v>7</v>
      </c>
      <c r="H177" s="71">
        <v>8</v>
      </c>
      <c r="I177" s="63">
        <v>9</v>
      </c>
      <c r="J177" s="63">
        <v>10</v>
      </c>
      <c r="K177" s="33">
        <v>11</v>
      </c>
      <c r="L177" s="33">
        <v>12</v>
      </c>
      <c r="M177" s="33">
        <v>13</v>
      </c>
    </row>
    <row r="178" spans="1:13" hidden="1" x14ac:dyDescent="0.25">
      <c r="A178" s="1" t="s">
        <v>182</v>
      </c>
      <c r="B178" s="1" t="s">
        <v>183</v>
      </c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idden="1" x14ac:dyDescent="0.25">
      <c r="A179" s="109">
        <v>1</v>
      </c>
      <c r="B179" s="1" t="s">
        <v>261</v>
      </c>
      <c r="C179" s="134" t="s">
        <v>150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idden="1" x14ac:dyDescent="0.25">
      <c r="A180" s="109">
        <v>2</v>
      </c>
      <c r="B180" s="1" t="s">
        <v>262</v>
      </c>
      <c r="C180" s="134" t="s">
        <v>147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idden="1" x14ac:dyDescent="0.25">
      <c r="A181" s="109">
        <v>3</v>
      </c>
      <c r="B181" s="1" t="s">
        <v>263</v>
      </c>
      <c r="C181" s="134" t="s">
        <v>12</v>
      </c>
      <c r="D181" s="1">
        <f t="shared" ref="D181:K181" si="56">D179*D180</f>
        <v>0</v>
      </c>
      <c r="E181" s="1">
        <f t="shared" si="56"/>
        <v>0</v>
      </c>
      <c r="F181" s="1"/>
      <c r="G181" s="1"/>
      <c r="H181" s="1"/>
      <c r="I181" s="1"/>
      <c r="J181" s="1"/>
      <c r="K181" s="1">
        <f t="shared" si="56"/>
        <v>0</v>
      </c>
      <c r="L181" s="1">
        <f t="shared" ref="L181:M181" si="57">L179*L180</f>
        <v>0</v>
      </c>
      <c r="M181" s="1">
        <f t="shared" si="57"/>
        <v>0</v>
      </c>
    </row>
    <row r="182" spans="1:13" hidden="1" x14ac:dyDescent="0.25">
      <c r="A182" s="109" t="s">
        <v>264</v>
      </c>
      <c r="B182" s="1" t="s">
        <v>183</v>
      </c>
      <c r="C182" s="134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.75" hidden="1" thickBot="1" x14ac:dyDescent="0.3">
      <c r="A183" s="35" t="s">
        <v>236</v>
      </c>
      <c r="B183" s="1" t="s">
        <v>183</v>
      </c>
      <c r="C183" s="1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</row>
    <row r="184" spans="1:13" ht="15.75" hidden="1" thickBot="1" x14ac:dyDescent="0.3">
      <c r="A184" s="113"/>
      <c r="B184" s="111" t="s">
        <v>162</v>
      </c>
      <c r="C184" s="137" t="s">
        <v>12</v>
      </c>
      <c r="D184" s="111">
        <f t="shared" ref="D184:K184" si="58">D181+D182+D183</f>
        <v>0</v>
      </c>
      <c r="E184" s="111">
        <f t="shared" si="58"/>
        <v>0</v>
      </c>
      <c r="F184" s="111">
        <f t="shared" si="58"/>
        <v>0</v>
      </c>
      <c r="G184" s="111">
        <f t="shared" si="58"/>
        <v>0</v>
      </c>
      <c r="H184" s="111">
        <f t="shared" si="58"/>
        <v>0</v>
      </c>
      <c r="I184" s="111">
        <f t="shared" si="58"/>
        <v>0</v>
      </c>
      <c r="J184" s="111">
        <f t="shared" si="58"/>
        <v>0</v>
      </c>
      <c r="K184" s="111">
        <f t="shared" si="58"/>
        <v>0</v>
      </c>
      <c r="L184" s="111">
        <f t="shared" ref="L184:M184" si="59">L181+L182+L183</f>
        <v>0</v>
      </c>
      <c r="M184" s="111">
        <f t="shared" si="59"/>
        <v>0</v>
      </c>
    </row>
    <row r="187" spans="1:13" ht="50.25" customHeight="1" thickBot="1" x14ac:dyDescent="0.3">
      <c r="A187" s="660" t="s">
        <v>504</v>
      </c>
      <c r="B187" s="661"/>
      <c r="C187" s="661"/>
      <c r="D187" s="661"/>
      <c r="E187" s="661"/>
      <c r="F187" s="661"/>
      <c r="G187" s="661"/>
      <c r="H187" s="661"/>
      <c r="I187" s="661"/>
      <c r="J187" s="661"/>
      <c r="K187" s="661"/>
    </row>
    <row r="188" spans="1:13" ht="15.75" thickBot="1" x14ac:dyDescent="0.3">
      <c r="A188" s="653" t="s">
        <v>0</v>
      </c>
      <c r="B188" s="653" t="s">
        <v>1</v>
      </c>
      <c r="C188" s="653" t="s">
        <v>2</v>
      </c>
      <c r="D188" s="656" t="s">
        <v>176</v>
      </c>
      <c r="E188" s="657"/>
      <c r="F188" s="657"/>
      <c r="G188" s="657"/>
      <c r="H188" s="657"/>
      <c r="I188" s="657"/>
      <c r="J188" s="658"/>
      <c r="K188" s="656" t="s">
        <v>177</v>
      </c>
      <c r="L188" s="657"/>
      <c r="M188" s="658"/>
    </row>
    <row r="189" spans="1:13" ht="15.75" customHeight="1" thickBot="1" x14ac:dyDescent="0.3">
      <c r="A189" s="654"/>
      <c r="B189" s="654"/>
      <c r="C189" s="654"/>
      <c r="D189" s="650" t="s">
        <v>3</v>
      </c>
      <c r="E189" s="650"/>
      <c r="F189" s="651" t="s">
        <v>659</v>
      </c>
      <c r="G189" s="652"/>
      <c r="H189" s="653" t="s">
        <v>405</v>
      </c>
      <c r="I189" s="653" t="s">
        <v>518</v>
      </c>
      <c r="J189" s="653" t="s">
        <v>519</v>
      </c>
      <c r="K189" s="653" t="s">
        <v>405</v>
      </c>
      <c r="L189" s="653" t="s">
        <v>518</v>
      </c>
      <c r="M189" s="653" t="s">
        <v>519</v>
      </c>
    </row>
    <row r="190" spans="1:13" ht="15.75" thickBot="1" x14ac:dyDescent="0.3">
      <c r="A190" s="655"/>
      <c r="B190" s="655"/>
      <c r="C190" s="655"/>
      <c r="D190" s="62" t="s">
        <v>6</v>
      </c>
      <c r="E190" s="4" t="s">
        <v>7</v>
      </c>
      <c r="F190" s="4" t="s">
        <v>8</v>
      </c>
      <c r="G190" s="4" t="s">
        <v>9</v>
      </c>
      <c r="H190" s="655"/>
      <c r="I190" s="655"/>
      <c r="J190" s="655"/>
      <c r="K190" s="655"/>
      <c r="L190" s="655"/>
      <c r="M190" s="655"/>
    </row>
    <row r="191" spans="1:13" x14ac:dyDescent="0.25">
      <c r="A191" s="3">
        <v>1</v>
      </c>
      <c r="B191" s="3">
        <v>2</v>
      </c>
      <c r="C191" s="3">
        <v>3</v>
      </c>
      <c r="D191" s="3">
        <v>4</v>
      </c>
      <c r="E191" s="3">
        <v>5</v>
      </c>
      <c r="F191" s="3">
        <v>6</v>
      </c>
      <c r="G191" s="3">
        <v>7</v>
      </c>
      <c r="H191" s="3">
        <v>8</v>
      </c>
      <c r="I191" s="3">
        <v>9</v>
      </c>
      <c r="J191" s="3">
        <v>10</v>
      </c>
      <c r="K191" s="33">
        <v>11</v>
      </c>
      <c r="L191" s="33">
        <v>12</v>
      </c>
      <c r="M191" s="33">
        <v>13</v>
      </c>
    </row>
    <row r="192" spans="1:13" x14ac:dyDescent="0.25">
      <c r="A192" s="155" t="s">
        <v>182</v>
      </c>
      <c r="B192" s="155" t="s">
        <v>644</v>
      </c>
      <c r="C192" s="3"/>
      <c r="D192" s="3"/>
      <c r="E192" s="3"/>
      <c r="F192" s="3"/>
      <c r="G192" s="3"/>
      <c r="H192" s="2"/>
      <c r="I192" s="2"/>
      <c r="J192" s="2"/>
      <c r="K192" s="33"/>
      <c r="L192" s="33"/>
      <c r="M192" s="33"/>
    </row>
    <row r="193" spans="1:14" x14ac:dyDescent="0.25">
      <c r="A193" s="109">
        <v>1</v>
      </c>
      <c r="B193" s="84" t="s">
        <v>293</v>
      </c>
      <c r="C193" s="134" t="s">
        <v>150</v>
      </c>
      <c r="D193" s="1"/>
      <c r="E193" s="1"/>
      <c r="F193" s="1">
        <v>1268.75</v>
      </c>
      <c r="G193" s="1">
        <v>1268.75</v>
      </c>
      <c r="H193" s="1">
        <v>1107.73</v>
      </c>
      <c r="I193" s="1">
        <v>1128.6300000000001</v>
      </c>
      <c r="J193" s="1">
        <v>1146.17</v>
      </c>
      <c r="K193" s="1"/>
      <c r="L193" s="1"/>
      <c r="M193" s="1"/>
    </row>
    <row r="194" spans="1:14" ht="30" x14ac:dyDescent="0.25">
      <c r="A194" s="126" t="s">
        <v>11</v>
      </c>
      <c r="B194" s="84" t="s">
        <v>294</v>
      </c>
      <c r="C194" s="134" t="s">
        <v>147</v>
      </c>
      <c r="D194" s="1"/>
      <c r="E194" s="1"/>
      <c r="F194" s="1">
        <v>5.88</v>
      </c>
      <c r="G194" s="1">
        <v>5.88</v>
      </c>
      <c r="H194" s="1">
        <v>8.16</v>
      </c>
      <c r="I194" s="1">
        <f>H194*1.04</f>
        <v>8.4863999999999997</v>
      </c>
      <c r="J194" s="1">
        <f>I194*1.04</f>
        <v>8.8258559999999999</v>
      </c>
      <c r="K194" s="1"/>
      <c r="L194" s="1"/>
      <c r="M194" s="1"/>
    </row>
    <row r="195" spans="1:14" ht="30" x14ac:dyDescent="0.25">
      <c r="A195" s="127" t="s">
        <v>19</v>
      </c>
      <c r="B195" s="103" t="s">
        <v>297</v>
      </c>
      <c r="C195" s="132" t="s">
        <v>12</v>
      </c>
      <c r="D195" s="52">
        <f t="shared" ref="D195:K195" si="60">D193*D194</f>
        <v>0</v>
      </c>
      <c r="E195" s="52">
        <f t="shared" si="60"/>
        <v>0</v>
      </c>
      <c r="F195" s="52">
        <f t="shared" si="60"/>
        <v>7460.25</v>
      </c>
      <c r="G195" s="588">
        <f t="shared" si="60"/>
        <v>7460.25</v>
      </c>
      <c r="H195" s="52">
        <f t="shared" si="60"/>
        <v>9039.0768000000007</v>
      </c>
      <c r="I195" s="52">
        <f t="shared" si="60"/>
        <v>9578.0056320000003</v>
      </c>
      <c r="J195" s="52">
        <f t="shared" si="60"/>
        <v>10115.931371520001</v>
      </c>
      <c r="K195" s="52">
        <f t="shared" si="60"/>
        <v>0</v>
      </c>
      <c r="L195" s="52">
        <f t="shared" ref="L195:M195" si="61">L193*L194</f>
        <v>0</v>
      </c>
      <c r="M195" s="52">
        <f t="shared" si="61"/>
        <v>0</v>
      </c>
    </row>
    <row r="196" spans="1:14" x14ac:dyDescent="0.25">
      <c r="A196" s="149" t="s">
        <v>235</v>
      </c>
      <c r="B196" s="56" t="s">
        <v>183</v>
      </c>
      <c r="C196" s="162"/>
      <c r="D196" s="47"/>
      <c r="E196" s="47"/>
      <c r="F196" s="47"/>
      <c r="G196" s="47"/>
      <c r="H196" s="47"/>
      <c r="I196" s="47"/>
      <c r="J196" s="47"/>
      <c r="K196" s="47"/>
      <c r="L196" s="47"/>
      <c r="M196" s="47"/>
    </row>
    <row r="197" spans="1:14" x14ac:dyDescent="0.25">
      <c r="A197" s="150" t="s">
        <v>236</v>
      </c>
      <c r="B197" s="151" t="s">
        <v>183</v>
      </c>
      <c r="C197" s="163"/>
      <c r="D197" s="48"/>
      <c r="E197" s="48"/>
      <c r="F197" s="48"/>
      <c r="G197" s="48"/>
      <c r="H197" s="48"/>
      <c r="I197" s="48"/>
      <c r="J197" s="48"/>
      <c r="K197" s="48"/>
      <c r="L197" s="48"/>
      <c r="M197" s="48"/>
    </row>
    <row r="198" spans="1:14" x14ac:dyDescent="0.25">
      <c r="A198" s="159"/>
      <c r="B198" s="160" t="s">
        <v>162</v>
      </c>
      <c r="C198" s="164" t="s">
        <v>12</v>
      </c>
      <c r="D198" s="158">
        <f>D195+D196+D197</f>
        <v>0</v>
      </c>
      <c r="E198" s="158">
        <f t="shared" ref="E198:K198" si="62">E195+E196+E197</f>
        <v>0</v>
      </c>
      <c r="F198" s="158">
        <f t="shared" si="62"/>
        <v>7460.25</v>
      </c>
      <c r="G198" s="589">
        <f t="shared" si="62"/>
        <v>7460.25</v>
      </c>
      <c r="H198" s="158">
        <f t="shared" si="62"/>
        <v>9039.0768000000007</v>
      </c>
      <c r="I198" s="158">
        <f t="shared" si="62"/>
        <v>9578.0056320000003</v>
      </c>
      <c r="J198" s="158">
        <f t="shared" si="62"/>
        <v>10115.931371520001</v>
      </c>
      <c r="K198" s="158">
        <f t="shared" si="62"/>
        <v>0</v>
      </c>
      <c r="L198" s="158">
        <f t="shared" ref="L198:M198" si="63">L195+L196+L197</f>
        <v>0</v>
      </c>
      <c r="M198" s="158">
        <f t="shared" si="63"/>
        <v>0</v>
      </c>
    </row>
    <row r="199" spans="1:14" x14ac:dyDescent="0.25">
      <c r="A199" s="156" t="s">
        <v>299</v>
      </c>
      <c r="B199" s="108" t="s">
        <v>183</v>
      </c>
      <c r="C199" s="165"/>
      <c r="D199" s="157"/>
      <c r="E199" s="157"/>
      <c r="F199" s="157"/>
      <c r="G199" s="157"/>
      <c r="H199" s="157"/>
      <c r="I199" s="157"/>
      <c r="J199" s="157"/>
      <c r="K199" s="157"/>
      <c r="L199" s="157"/>
      <c r="M199" s="157"/>
    </row>
    <row r="200" spans="1:14" x14ac:dyDescent="0.25">
      <c r="A200" s="109">
        <v>2</v>
      </c>
      <c r="B200" s="84" t="s">
        <v>295</v>
      </c>
      <c r="C200" s="134" t="s">
        <v>150</v>
      </c>
      <c r="D200" s="1"/>
      <c r="E200" s="1"/>
      <c r="F200" s="1">
        <v>0.70899999999999996</v>
      </c>
      <c r="G200" s="1">
        <v>0.70899999999999996</v>
      </c>
      <c r="H200" s="1">
        <v>11.07</v>
      </c>
      <c r="I200" s="1"/>
      <c r="J200" s="1"/>
      <c r="K200" s="1"/>
      <c r="L200" s="1"/>
      <c r="M200" s="1"/>
    </row>
    <row r="201" spans="1:14" x14ac:dyDescent="0.25">
      <c r="A201" s="126" t="s">
        <v>55</v>
      </c>
      <c r="B201" s="84" t="s">
        <v>296</v>
      </c>
      <c r="C201" s="134" t="s">
        <v>147</v>
      </c>
      <c r="D201" s="1"/>
      <c r="E201" s="1"/>
      <c r="F201" s="1">
        <v>5.1920000000000002</v>
      </c>
      <c r="G201" s="1">
        <v>5.1920000000000002</v>
      </c>
      <c r="H201" s="1">
        <v>5.4</v>
      </c>
      <c r="I201" s="1"/>
      <c r="J201" s="1"/>
      <c r="K201" s="1"/>
      <c r="L201" s="1"/>
      <c r="M201" s="1"/>
    </row>
    <row r="202" spans="1:14" x14ac:dyDescent="0.25">
      <c r="A202" s="127" t="s">
        <v>56</v>
      </c>
      <c r="B202" s="103" t="s">
        <v>298</v>
      </c>
      <c r="C202" s="132" t="s">
        <v>12</v>
      </c>
      <c r="D202" s="52">
        <f t="shared" ref="D202:K202" si="64">D200*D201</f>
        <v>0</v>
      </c>
      <c r="E202" s="601">
        <f t="shared" si="64"/>
        <v>0</v>
      </c>
      <c r="F202" s="601">
        <f t="shared" si="64"/>
        <v>3.6811279999999997</v>
      </c>
      <c r="G202" s="52">
        <f t="shared" si="64"/>
        <v>3.6811279999999997</v>
      </c>
      <c r="H202" s="52">
        <f t="shared" si="64"/>
        <v>59.778000000000006</v>
      </c>
      <c r="I202" s="52">
        <f t="shared" si="64"/>
        <v>0</v>
      </c>
      <c r="J202" s="52">
        <f t="shared" si="64"/>
        <v>0</v>
      </c>
      <c r="K202" s="52">
        <f t="shared" si="64"/>
        <v>0</v>
      </c>
      <c r="L202" s="52">
        <f t="shared" ref="L202:M202" si="65">L200*L201</f>
        <v>0</v>
      </c>
      <c r="M202" s="52">
        <f t="shared" si="65"/>
        <v>0</v>
      </c>
    </row>
    <row r="203" spans="1:14" x14ac:dyDescent="0.25">
      <c r="A203" s="149" t="s">
        <v>235</v>
      </c>
      <c r="B203" s="56" t="s">
        <v>183</v>
      </c>
      <c r="C203" s="162"/>
      <c r="D203" s="47"/>
      <c r="E203" s="47"/>
      <c r="F203" s="47"/>
      <c r="G203" s="47"/>
      <c r="H203" s="47"/>
      <c r="I203" s="47"/>
      <c r="J203" s="47"/>
      <c r="K203" s="47"/>
      <c r="L203" s="47"/>
      <c r="M203" s="47"/>
    </row>
    <row r="204" spans="1:14" x14ac:dyDescent="0.25">
      <c r="A204" s="150" t="s">
        <v>236</v>
      </c>
      <c r="B204" s="151" t="s">
        <v>183</v>
      </c>
      <c r="C204" s="163"/>
      <c r="D204" s="48"/>
      <c r="E204" s="48"/>
      <c r="F204" s="48"/>
      <c r="G204" s="48"/>
      <c r="H204" s="48"/>
      <c r="I204" s="48"/>
      <c r="J204" s="48"/>
      <c r="K204" s="48"/>
      <c r="L204" s="48"/>
      <c r="M204" s="48"/>
    </row>
    <row r="205" spans="1:14" ht="15.75" thickBot="1" x14ac:dyDescent="0.3">
      <c r="A205" s="159"/>
      <c r="B205" s="160" t="s">
        <v>162</v>
      </c>
      <c r="C205" s="164" t="s">
        <v>12</v>
      </c>
      <c r="D205" s="158">
        <f t="shared" ref="D205:K205" si="66">D202+D203+D204</f>
        <v>0</v>
      </c>
      <c r="E205" s="158">
        <f t="shared" si="66"/>
        <v>0</v>
      </c>
      <c r="F205" s="602">
        <f t="shared" si="66"/>
        <v>3.6811279999999997</v>
      </c>
      <c r="G205" s="158">
        <f t="shared" si="66"/>
        <v>3.6811279999999997</v>
      </c>
      <c r="H205" s="158">
        <f t="shared" si="66"/>
        <v>59.778000000000006</v>
      </c>
      <c r="I205" s="158">
        <f t="shared" si="66"/>
        <v>0</v>
      </c>
      <c r="J205" s="158">
        <f t="shared" si="66"/>
        <v>0</v>
      </c>
      <c r="K205" s="158">
        <f t="shared" si="66"/>
        <v>0</v>
      </c>
      <c r="L205" s="158">
        <f t="shared" ref="L205:M205" si="67">L202+L203+L204</f>
        <v>0</v>
      </c>
      <c r="M205" s="158">
        <f t="shared" si="67"/>
        <v>0</v>
      </c>
    </row>
    <row r="206" spans="1:14" ht="15.75" thickBot="1" x14ac:dyDescent="0.3">
      <c r="A206" s="161"/>
      <c r="B206" s="111" t="s">
        <v>162</v>
      </c>
      <c r="C206" s="115"/>
      <c r="D206" s="111">
        <f>D198+D205</f>
        <v>0</v>
      </c>
      <c r="E206" s="111">
        <f t="shared" ref="E206:K206" si="68">E198+E205</f>
        <v>0</v>
      </c>
      <c r="F206" s="590">
        <f t="shared" si="68"/>
        <v>7463.9311280000002</v>
      </c>
      <c r="G206" s="590">
        <f t="shared" si="68"/>
        <v>7463.9311280000002</v>
      </c>
      <c r="H206" s="590">
        <f t="shared" si="68"/>
        <v>9098.854800000001</v>
      </c>
      <c r="I206" s="111">
        <f t="shared" si="68"/>
        <v>9578.0056320000003</v>
      </c>
      <c r="J206" s="111">
        <f t="shared" si="68"/>
        <v>10115.931371520001</v>
      </c>
      <c r="K206" s="111">
        <f t="shared" si="68"/>
        <v>0</v>
      </c>
      <c r="L206" s="111">
        <f t="shared" ref="L206:M206" si="69">L198+L205</f>
        <v>0</v>
      </c>
      <c r="M206" s="111">
        <f t="shared" si="69"/>
        <v>0</v>
      </c>
    </row>
    <row r="208" spans="1:14" x14ac:dyDescent="0.25">
      <c r="A208" s="513" t="s">
        <v>505</v>
      </c>
      <c r="B208" s="513"/>
      <c r="C208" s="513"/>
      <c r="D208" s="513"/>
      <c r="E208" s="513"/>
      <c r="F208" s="513"/>
      <c r="G208" s="513"/>
      <c r="H208" s="513"/>
      <c r="I208" s="513"/>
      <c r="J208" s="513"/>
      <c r="K208" s="513"/>
      <c r="L208" s="513"/>
      <c r="M208" s="513"/>
      <c r="N208" s="513"/>
    </row>
    <row r="210" spans="1:13" ht="15.75" thickBot="1" x14ac:dyDescent="0.3">
      <c r="A210" s="81" t="s">
        <v>506</v>
      </c>
      <c r="B210" s="81"/>
      <c r="C210" s="81"/>
    </row>
    <row r="211" spans="1:13" ht="15.75" thickBot="1" x14ac:dyDescent="0.3">
      <c r="A211" s="653" t="s">
        <v>0</v>
      </c>
      <c r="B211" s="653" t="s">
        <v>1</v>
      </c>
      <c r="C211" s="653" t="s">
        <v>2</v>
      </c>
      <c r="D211" s="656" t="s">
        <v>176</v>
      </c>
      <c r="E211" s="657"/>
      <c r="F211" s="657"/>
      <c r="G211" s="657"/>
      <c r="H211" s="657"/>
      <c r="I211" s="657"/>
      <c r="J211" s="658"/>
      <c r="K211" s="656" t="s">
        <v>177</v>
      </c>
      <c r="L211" s="657"/>
      <c r="M211" s="658"/>
    </row>
    <row r="212" spans="1:13" ht="15.75" customHeight="1" thickBot="1" x14ac:dyDescent="0.3">
      <c r="A212" s="654"/>
      <c r="B212" s="654"/>
      <c r="C212" s="654"/>
      <c r="D212" s="650" t="s">
        <v>3</v>
      </c>
      <c r="E212" s="650"/>
      <c r="F212" s="651" t="s">
        <v>659</v>
      </c>
      <c r="G212" s="652"/>
      <c r="H212" s="653" t="s">
        <v>405</v>
      </c>
      <c r="I212" s="653" t="s">
        <v>518</v>
      </c>
      <c r="J212" s="653" t="s">
        <v>519</v>
      </c>
      <c r="K212" s="653" t="s">
        <v>405</v>
      </c>
      <c r="L212" s="653" t="s">
        <v>518</v>
      </c>
      <c r="M212" s="653" t="s">
        <v>519</v>
      </c>
    </row>
    <row r="213" spans="1:13" ht="15.75" customHeight="1" thickBot="1" x14ac:dyDescent="0.3">
      <c r="A213" s="655"/>
      <c r="B213" s="655"/>
      <c r="C213" s="655"/>
      <c r="D213" s="62" t="s">
        <v>6</v>
      </c>
      <c r="E213" s="4" t="s">
        <v>7</v>
      </c>
      <c r="F213" s="4" t="s">
        <v>8</v>
      </c>
      <c r="G213" s="4" t="s">
        <v>9</v>
      </c>
      <c r="H213" s="655"/>
      <c r="I213" s="655"/>
      <c r="J213" s="655"/>
      <c r="K213" s="655"/>
      <c r="L213" s="655"/>
      <c r="M213" s="655"/>
    </row>
    <row r="214" spans="1:13" x14ac:dyDescent="0.25">
      <c r="A214" s="3">
        <v>1</v>
      </c>
      <c r="B214" s="3">
        <v>2</v>
      </c>
      <c r="C214" s="3">
        <v>3</v>
      </c>
      <c r="D214" s="3">
        <v>4</v>
      </c>
      <c r="E214" s="3">
        <v>5</v>
      </c>
      <c r="F214" s="3">
        <v>6</v>
      </c>
      <c r="G214" s="3">
        <v>7</v>
      </c>
      <c r="H214" s="3">
        <v>8</v>
      </c>
      <c r="I214" s="3">
        <v>9</v>
      </c>
      <c r="J214" s="3">
        <v>10</v>
      </c>
      <c r="K214" s="33">
        <v>11</v>
      </c>
      <c r="L214" s="33">
        <v>12</v>
      </c>
      <c r="M214" s="33">
        <v>13</v>
      </c>
    </row>
    <row r="215" spans="1:13" x14ac:dyDescent="0.25">
      <c r="A215" s="109">
        <v>1</v>
      </c>
      <c r="B215" s="1"/>
      <c r="C215" s="134" t="s">
        <v>12</v>
      </c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25">
      <c r="A216" s="109">
        <v>2</v>
      </c>
      <c r="B216" s="1"/>
      <c r="C216" s="134" t="s">
        <v>12</v>
      </c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25">
      <c r="A217" s="109">
        <v>3</v>
      </c>
      <c r="B217" s="1"/>
      <c r="C217" s="134" t="s">
        <v>12</v>
      </c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.75" thickBot="1" x14ac:dyDescent="0.3">
      <c r="A218" s="166">
        <v>4</v>
      </c>
      <c r="B218" s="35"/>
      <c r="C218" s="135" t="s">
        <v>12</v>
      </c>
      <c r="D218" s="35"/>
      <c r="E218" s="35"/>
      <c r="F218" s="35"/>
      <c r="G218" s="35"/>
      <c r="H218" s="35"/>
      <c r="I218" s="35"/>
      <c r="J218" s="35"/>
      <c r="K218" s="35"/>
      <c r="L218" s="35"/>
      <c r="M218" s="35"/>
    </row>
    <row r="219" spans="1:13" ht="15.75" thickBot="1" x14ac:dyDescent="0.3">
      <c r="A219" s="161"/>
      <c r="B219" s="111" t="s">
        <v>162</v>
      </c>
      <c r="C219" s="137" t="s">
        <v>12</v>
      </c>
      <c r="D219" s="111">
        <f>D215+D216+D217+D218</f>
        <v>0</v>
      </c>
      <c r="E219" s="111">
        <f t="shared" ref="E219:K219" si="70">E215+E216+E217+E218</f>
        <v>0</v>
      </c>
      <c r="F219" s="111">
        <f t="shared" si="70"/>
        <v>0</v>
      </c>
      <c r="G219" s="111">
        <f t="shared" si="70"/>
        <v>0</v>
      </c>
      <c r="H219" s="111">
        <f t="shared" si="70"/>
        <v>0</v>
      </c>
      <c r="I219" s="111">
        <f t="shared" ref="I219:J219" si="71">I215+I216+I217+I218</f>
        <v>0</v>
      </c>
      <c r="J219" s="111">
        <f t="shared" si="71"/>
        <v>0</v>
      </c>
      <c r="K219" s="111">
        <f t="shared" si="70"/>
        <v>0</v>
      </c>
      <c r="L219" s="111">
        <f t="shared" ref="L219:M219" si="72">L215+L216+L217+L218</f>
        <v>0</v>
      </c>
      <c r="M219" s="111">
        <f t="shared" si="72"/>
        <v>0</v>
      </c>
    </row>
    <row r="220" spans="1:13" x14ac:dyDescent="0.25">
      <c r="A220" s="167"/>
      <c r="B220" s="168"/>
      <c r="C220" s="169"/>
      <c r="D220" s="168"/>
      <c r="E220" s="168"/>
      <c r="F220" s="168"/>
      <c r="G220" s="168"/>
      <c r="H220" s="168"/>
      <c r="I220" s="168"/>
      <c r="J220" s="168"/>
      <c r="K220" s="168"/>
    </row>
    <row r="221" spans="1:13" x14ac:dyDescent="0.25">
      <c r="A221" s="514" t="s">
        <v>507</v>
      </c>
      <c r="B221" s="515"/>
      <c r="C221" s="516"/>
      <c r="D221" s="515"/>
      <c r="E221" s="168"/>
      <c r="F221" s="168"/>
      <c r="G221" s="168"/>
      <c r="H221" s="168"/>
      <c r="I221" s="168"/>
      <c r="J221" s="168"/>
      <c r="K221" s="168"/>
    </row>
    <row r="222" spans="1:13" x14ac:dyDescent="0.25">
      <c r="A222" s="514"/>
      <c r="B222" s="515"/>
      <c r="C222" s="516"/>
      <c r="D222" s="515"/>
      <c r="E222" s="168"/>
      <c r="F222" s="168"/>
      <c r="G222" s="168"/>
      <c r="H222" s="168"/>
      <c r="I222" s="168"/>
      <c r="J222" s="168"/>
      <c r="K222" s="168"/>
    </row>
    <row r="223" spans="1:13" ht="17.25" customHeight="1" thickBot="1" x14ac:dyDescent="0.3">
      <c r="A223" s="81" t="s">
        <v>508</v>
      </c>
      <c r="B223" s="81"/>
      <c r="C223" s="81"/>
      <c r="D223" s="168"/>
      <c r="E223" s="168"/>
      <c r="F223" s="168"/>
      <c r="G223" s="168"/>
      <c r="H223" s="168"/>
      <c r="I223" s="168"/>
      <c r="J223" s="168"/>
      <c r="K223" s="168"/>
    </row>
    <row r="224" spans="1:13" ht="15.75" thickBot="1" x14ac:dyDescent="0.3">
      <c r="A224" s="653" t="s">
        <v>0</v>
      </c>
      <c r="B224" s="653" t="s">
        <v>1</v>
      </c>
      <c r="C224" s="653" t="s">
        <v>2</v>
      </c>
      <c r="D224" s="656" t="s">
        <v>176</v>
      </c>
      <c r="E224" s="657"/>
      <c r="F224" s="657"/>
      <c r="G224" s="657"/>
      <c r="H224" s="657"/>
      <c r="I224" s="657"/>
      <c r="J224" s="658"/>
      <c r="K224" s="656" t="s">
        <v>177</v>
      </c>
      <c r="L224" s="657"/>
      <c r="M224" s="658"/>
    </row>
    <row r="225" spans="1:13" ht="15.75" customHeight="1" thickBot="1" x14ac:dyDescent="0.3">
      <c r="A225" s="654"/>
      <c r="B225" s="654"/>
      <c r="C225" s="654"/>
      <c r="D225" s="650" t="s">
        <v>3</v>
      </c>
      <c r="E225" s="650"/>
      <c r="F225" s="651" t="s">
        <v>659</v>
      </c>
      <c r="G225" s="652"/>
      <c r="H225" s="653" t="s">
        <v>405</v>
      </c>
      <c r="I225" s="653" t="s">
        <v>518</v>
      </c>
      <c r="J225" s="653" t="s">
        <v>519</v>
      </c>
      <c r="K225" s="653" t="s">
        <v>405</v>
      </c>
      <c r="L225" s="653" t="s">
        <v>518</v>
      </c>
      <c r="M225" s="653" t="s">
        <v>519</v>
      </c>
    </row>
    <row r="226" spans="1:13" ht="15.75" thickBot="1" x14ac:dyDescent="0.3">
      <c r="A226" s="655"/>
      <c r="B226" s="655"/>
      <c r="C226" s="655"/>
      <c r="D226" s="62" t="s">
        <v>6</v>
      </c>
      <c r="E226" s="4" t="s">
        <v>7</v>
      </c>
      <c r="F226" s="4" t="s">
        <v>8</v>
      </c>
      <c r="G226" s="4" t="s">
        <v>9</v>
      </c>
      <c r="H226" s="655"/>
      <c r="I226" s="655"/>
      <c r="J226" s="655"/>
      <c r="K226" s="655"/>
      <c r="L226" s="655"/>
      <c r="M226" s="655"/>
    </row>
    <row r="227" spans="1:13" x14ac:dyDescent="0.25">
      <c r="A227" s="3">
        <v>1</v>
      </c>
      <c r="B227" s="3">
        <v>2</v>
      </c>
      <c r="C227" s="3">
        <v>3</v>
      </c>
      <c r="D227" s="3">
        <v>4</v>
      </c>
      <c r="E227" s="3">
        <v>5</v>
      </c>
      <c r="F227" s="3">
        <v>6</v>
      </c>
      <c r="G227" s="3">
        <v>7</v>
      </c>
      <c r="H227" s="3">
        <v>8</v>
      </c>
      <c r="I227" s="3">
        <v>9</v>
      </c>
      <c r="J227" s="3">
        <v>10</v>
      </c>
      <c r="K227" s="33">
        <v>11</v>
      </c>
      <c r="L227" s="33">
        <v>12</v>
      </c>
      <c r="M227" s="33">
        <v>13</v>
      </c>
    </row>
    <row r="228" spans="1:13" ht="30" x14ac:dyDescent="0.25">
      <c r="A228" s="142">
        <v>1</v>
      </c>
      <c r="B228" s="102" t="s">
        <v>46</v>
      </c>
      <c r="C228" s="141" t="s">
        <v>12</v>
      </c>
      <c r="D228" s="51"/>
      <c r="E228" s="51"/>
      <c r="F228" s="51"/>
      <c r="G228" s="51"/>
      <c r="H228" s="51"/>
      <c r="I228" s="51"/>
      <c r="J228" s="51"/>
      <c r="K228" s="51"/>
      <c r="L228" s="51"/>
      <c r="M228" s="51"/>
    </row>
    <row r="229" spans="1:13" ht="30" x14ac:dyDescent="0.25">
      <c r="A229" s="142">
        <v>2</v>
      </c>
      <c r="B229" s="102" t="s">
        <v>48</v>
      </c>
      <c r="C229" s="141" t="s">
        <v>12</v>
      </c>
      <c r="D229" s="51">
        <f t="shared" ref="D229:J229" si="73">D230+D231+D232</f>
        <v>0</v>
      </c>
      <c r="E229" s="51">
        <f t="shared" si="73"/>
        <v>0</v>
      </c>
      <c r="F229" s="51">
        <f t="shared" si="73"/>
        <v>0</v>
      </c>
      <c r="G229" s="51">
        <f t="shared" si="73"/>
        <v>0</v>
      </c>
      <c r="H229" s="51">
        <f t="shared" si="73"/>
        <v>0</v>
      </c>
      <c r="I229" s="51">
        <f t="shared" si="73"/>
        <v>0</v>
      </c>
      <c r="J229" s="51">
        <f t="shared" si="73"/>
        <v>0</v>
      </c>
      <c r="K229" s="51">
        <f t="shared" ref="K229" si="74">K230+K231+K232</f>
        <v>0</v>
      </c>
      <c r="L229" s="51">
        <f t="shared" ref="L229:M229" si="75">L230+L231+L232</f>
        <v>0</v>
      </c>
      <c r="M229" s="51">
        <f t="shared" si="75"/>
        <v>0</v>
      </c>
    </row>
    <row r="230" spans="1:13" x14ac:dyDescent="0.25">
      <c r="A230" s="171" t="s">
        <v>55</v>
      </c>
      <c r="B230" s="84"/>
      <c r="C230" s="170" t="s">
        <v>12</v>
      </c>
      <c r="D230" s="157"/>
      <c r="E230" s="157"/>
      <c r="F230" s="157"/>
      <c r="G230" s="157"/>
      <c r="H230" s="157"/>
      <c r="I230" s="157"/>
      <c r="J230" s="157"/>
      <c r="K230" s="157"/>
      <c r="L230" s="157"/>
      <c r="M230" s="157"/>
    </row>
    <row r="231" spans="1:13" x14ac:dyDescent="0.25">
      <c r="A231" s="171" t="s">
        <v>56</v>
      </c>
      <c r="B231" s="84"/>
      <c r="C231" s="170" t="s">
        <v>12</v>
      </c>
      <c r="D231" s="157"/>
      <c r="E231" s="157"/>
      <c r="F231" s="157"/>
      <c r="G231" s="157"/>
      <c r="H231" s="157"/>
      <c r="I231" s="157"/>
      <c r="J231" s="157"/>
      <c r="K231" s="157"/>
      <c r="L231" s="157"/>
      <c r="M231" s="157"/>
    </row>
    <row r="232" spans="1:13" x14ac:dyDescent="0.25">
      <c r="A232" s="171" t="s">
        <v>58</v>
      </c>
      <c r="B232" s="84"/>
      <c r="C232" s="170" t="s">
        <v>12</v>
      </c>
      <c r="D232" s="157"/>
      <c r="E232" s="157"/>
      <c r="F232" s="157"/>
      <c r="G232" s="157"/>
      <c r="H232" s="157"/>
      <c r="I232" s="157"/>
      <c r="J232" s="157"/>
      <c r="K232" s="157"/>
      <c r="L232" s="157"/>
      <c r="M232" s="157"/>
    </row>
    <row r="233" spans="1:13" ht="30" x14ac:dyDescent="0.25">
      <c r="A233" s="142">
        <v>3</v>
      </c>
      <c r="B233" s="102" t="s">
        <v>50</v>
      </c>
      <c r="C233" s="141" t="s">
        <v>12</v>
      </c>
      <c r="D233" s="51"/>
      <c r="E233" s="51"/>
      <c r="F233" s="51">
        <v>179.4</v>
      </c>
      <c r="G233" s="51">
        <v>179.4</v>
      </c>
      <c r="H233" s="51">
        <v>143.52000000000001</v>
      </c>
      <c r="I233" s="51">
        <f>H233*1.04</f>
        <v>149.26080000000002</v>
      </c>
      <c r="J233" s="51">
        <f>I233*1.04</f>
        <v>155.23123200000003</v>
      </c>
      <c r="K233" s="51"/>
      <c r="L233" s="51"/>
      <c r="M233" s="51"/>
    </row>
    <row r="234" spans="1:13" ht="45" x14ac:dyDescent="0.25">
      <c r="A234" s="142">
        <v>4</v>
      </c>
      <c r="B234" s="102" t="s">
        <v>52</v>
      </c>
      <c r="C234" s="141" t="s">
        <v>12</v>
      </c>
      <c r="D234" s="51">
        <f>(D235+D238+D241)+D245</f>
        <v>0</v>
      </c>
      <c r="E234" s="51">
        <f t="shared" ref="E234:M234" si="76">(E235+E238+E241)+E245</f>
        <v>0</v>
      </c>
      <c r="F234" s="51">
        <f t="shared" si="76"/>
        <v>0</v>
      </c>
      <c r="G234" s="51">
        <f t="shared" si="76"/>
        <v>0</v>
      </c>
      <c r="H234" s="51">
        <f t="shared" si="76"/>
        <v>0</v>
      </c>
      <c r="I234" s="51">
        <f t="shared" si="76"/>
        <v>0</v>
      </c>
      <c r="J234" s="51">
        <f t="shared" si="76"/>
        <v>0</v>
      </c>
      <c r="K234" s="51">
        <f t="shared" si="76"/>
        <v>0</v>
      </c>
      <c r="L234" s="51">
        <f t="shared" si="76"/>
        <v>0</v>
      </c>
      <c r="M234" s="51">
        <f t="shared" si="76"/>
        <v>0</v>
      </c>
    </row>
    <row r="235" spans="1:13" x14ac:dyDescent="0.25">
      <c r="A235" s="171" t="s">
        <v>182</v>
      </c>
      <c r="B235" s="84"/>
      <c r="C235" s="170" t="s">
        <v>12</v>
      </c>
      <c r="D235" s="157">
        <f>(D237*D236*12)/1000</f>
        <v>0</v>
      </c>
      <c r="E235" s="157">
        <f t="shared" ref="E235:K235" si="77">(E237*E236*12)/1000</f>
        <v>0</v>
      </c>
      <c r="F235" s="157">
        <f t="shared" si="77"/>
        <v>0</v>
      </c>
      <c r="G235" s="157">
        <f t="shared" si="77"/>
        <v>0</v>
      </c>
      <c r="H235" s="157">
        <f t="shared" si="77"/>
        <v>0</v>
      </c>
      <c r="I235" s="157">
        <f t="shared" si="77"/>
        <v>0</v>
      </c>
      <c r="J235" s="157">
        <f t="shared" si="77"/>
        <v>0</v>
      </c>
      <c r="K235" s="157">
        <f t="shared" si="77"/>
        <v>0</v>
      </c>
      <c r="L235" s="157">
        <f t="shared" ref="L235:M235" si="78">(L237*L236*12)/1000</f>
        <v>0</v>
      </c>
      <c r="M235" s="157">
        <f t="shared" si="78"/>
        <v>0</v>
      </c>
    </row>
    <row r="236" spans="1:13" x14ac:dyDescent="0.25">
      <c r="A236" s="172" t="s">
        <v>277</v>
      </c>
      <c r="B236" s="84" t="s">
        <v>300</v>
      </c>
      <c r="C236" s="170" t="s">
        <v>301</v>
      </c>
      <c r="D236" s="157"/>
      <c r="E236" s="157"/>
      <c r="F236" s="157"/>
      <c r="G236" s="157"/>
      <c r="H236" s="157"/>
      <c r="I236" s="157"/>
      <c r="J236" s="157"/>
      <c r="K236" s="157"/>
      <c r="L236" s="157"/>
      <c r="M236" s="157"/>
    </row>
    <row r="237" spans="1:13" ht="17.25" customHeight="1" x14ac:dyDescent="0.25">
      <c r="A237" s="172" t="s">
        <v>278</v>
      </c>
      <c r="B237" s="84" t="s">
        <v>302</v>
      </c>
      <c r="C237" s="170" t="s">
        <v>303</v>
      </c>
      <c r="D237" s="157"/>
      <c r="E237" s="157"/>
      <c r="F237" s="157"/>
      <c r="G237" s="157"/>
      <c r="H237" s="157"/>
      <c r="I237" s="157"/>
      <c r="J237" s="157"/>
      <c r="K237" s="157"/>
      <c r="L237" s="157"/>
      <c r="M237" s="157"/>
    </row>
    <row r="238" spans="1:13" x14ac:dyDescent="0.25">
      <c r="A238" s="149" t="s">
        <v>235</v>
      </c>
      <c r="B238" s="84"/>
      <c r="C238" s="170" t="s">
        <v>12</v>
      </c>
      <c r="D238" s="157">
        <f t="shared" ref="D238:K238" si="79">(D240*D239*12)/1000</f>
        <v>0</v>
      </c>
      <c r="E238" s="157">
        <f t="shared" si="79"/>
        <v>0</v>
      </c>
      <c r="F238" s="157">
        <f t="shared" si="79"/>
        <v>0</v>
      </c>
      <c r="G238" s="157">
        <f t="shared" si="79"/>
        <v>0</v>
      </c>
      <c r="H238" s="157">
        <f t="shared" si="79"/>
        <v>0</v>
      </c>
      <c r="I238" s="157">
        <f t="shared" si="79"/>
        <v>0</v>
      </c>
      <c r="J238" s="157">
        <f t="shared" si="79"/>
        <v>0</v>
      </c>
      <c r="K238" s="157">
        <f t="shared" si="79"/>
        <v>0</v>
      </c>
      <c r="L238" s="157">
        <f t="shared" ref="L238:M238" si="80">(L240*L239*12)/1000</f>
        <v>0</v>
      </c>
      <c r="M238" s="157">
        <f t="shared" si="80"/>
        <v>0</v>
      </c>
    </row>
    <row r="239" spans="1:13" x14ac:dyDescent="0.25">
      <c r="A239" s="150"/>
      <c r="B239" s="84" t="s">
        <v>300</v>
      </c>
      <c r="C239" s="170" t="s">
        <v>301</v>
      </c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</row>
    <row r="240" spans="1:13" ht="19.5" customHeight="1" x14ac:dyDescent="0.25">
      <c r="A240" s="150"/>
      <c r="B240" s="84" t="s">
        <v>302</v>
      </c>
      <c r="C240" s="170" t="s">
        <v>303</v>
      </c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</row>
    <row r="241" spans="1:13" x14ac:dyDescent="0.25">
      <c r="A241" s="150" t="s">
        <v>236</v>
      </c>
      <c r="B241" s="84"/>
      <c r="C241" s="170" t="s">
        <v>12</v>
      </c>
      <c r="D241" s="157">
        <f t="shared" ref="D241:M241" si="81">(D243*D242*12)/1000</f>
        <v>0</v>
      </c>
      <c r="E241" s="157">
        <f t="shared" si="81"/>
        <v>0</v>
      </c>
      <c r="F241" s="157">
        <f t="shared" si="81"/>
        <v>0</v>
      </c>
      <c r="G241" s="157">
        <f t="shared" si="81"/>
        <v>0</v>
      </c>
      <c r="H241" s="157">
        <f t="shared" si="81"/>
        <v>0</v>
      </c>
      <c r="I241" s="157">
        <f t="shared" si="81"/>
        <v>0</v>
      </c>
      <c r="J241" s="157">
        <f t="shared" si="81"/>
        <v>0</v>
      </c>
      <c r="K241" s="157">
        <f t="shared" si="81"/>
        <v>0</v>
      </c>
      <c r="L241" s="157">
        <f t="shared" si="81"/>
        <v>0</v>
      </c>
      <c r="M241" s="157">
        <f t="shared" si="81"/>
        <v>0</v>
      </c>
    </row>
    <row r="242" spans="1:13" x14ac:dyDescent="0.25">
      <c r="A242" s="149"/>
      <c r="B242" s="84" t="s">
        <v>300</v>
      </c>
      <c r="C242" s="170" t="s">
        <v>301</v>
      </c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</row>
    <row r="243" spans="1:13" ht="15" customHeight="1" x14ac:dyDescent="0.25">
      <c r="A243" s="35"/>
      <c r="B243" s="179" t="s">
        <v>302</v>
      </c>
      <c r="C243" s="533" t="s">
        <v>303</v>
      </c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</row>
    <row r="244" spans="1:13" ht="15" customHeight="1" x14ac:dyDescent="0.25">
      <c r="A244" s="1"/>
      <c r="B244" s="84"/>
      <c r="C244" s="170"/>
      <c r="D244" s="157"/>
      <c r="E244" s="157"/>
      <c r="F244" s="157"/>
      <c r="G244" s="157"/>
      <c r="H244" s="157"/>
      <c r="I244" s="157"/>
      <c r="J244" s="157"/>
      <c r="K244" s="157"/>
      <c r="L244" s="157"/>
      <c r="M244" s="157"/>
    </row>
    <row r="245" spans="1:13" ht="55.5" customHeight="1" x14ac:dyDescent="0.25">
      <c r="A245" s="172" t="s">
        <v>279</v>
      </c>
      <c r="B245" s="238" t="s">
        <v>63</v>
      </c>
      <c r="C245" s="170" t="s">
        <v>12</v>
      </c>
      <c r="D245" s="157">
        <f>(D235+D238+D241)*D246</f>
        <v>0</v>
      </c>
      <c r="E245" s="157">
        <f t="shared" ref="E245:M245" si="82">(E235+E238+E241)*E246</f>
        <v>0</v>
      </c>
      <c r="F245" s="157">
        <f t="shared" si="82"/>
        <v>0</v>
      </c>
      <c r="G245" s="157">
        <f t="shared" si="82"/>
        <v>0</v>
      </c>
      <c r="H245" s="157">
        <f t="shared" si="82"/>
        <v>0</v>
      </c>
      <c r="I245" s="157">
        <f t="shared" si="82"/>
        <v>0</v>
      </c>
      <c r="J245" s="157">
        <f t="shared" si="82"/>
        <v>0</v>
      </c>
      <c r="K245" s="157">
        <f t="shared" si="82"/>
        <v>0</v>
      </c>
      <c r="L245" s="157">
        <f t="shared" si="82"/>
        <v>0</v>
      </c>
      <c r="M245" s="157">
        <f t="shared" si="82"/>
        <v>0</v>
      </c>
    </row>
    <row r="246" spans="1:13" ht="15" customHeight="1" x14ac:dyDescent="0.25">
      <c r="A246" s="1"/>
      <c r="B246" s="247" t="s">
        <v>387</v>
      </c>
      <c r="C246" s="170" t="s">
        <v>292</v>
      </c>
      <c r="D246" s="250"/>
      <c r="E246" s="250"/>
      <c r="F246" s="250"/>
      <c r="G246" s="250"/>
      <c r="H246" s="250"/>
      <c r="I246" s="250"/>
      <c r="J246" s="250"/>
      <c r="K246" s="250"/>
      <c r="L246" s="250"/>
      <c r="M246" s="250"/>
    </row>
    <row r="247" spans="1:13" ht="15.75" thickBot="1" x14ac:dyDescent="0.3">
      <c r="A247" s="536"/>
      <c r="B247" s="537" t="s">
        <v>162</v>
      </c>
      <c r="C247" s="538" t="s">
        <v>12</v>
      </c>
      <c r="D247" s="537">
        <f t="shared" ref="D247:M247" si="83">D228+D229+D233+D234</f>
        <v>0</v>
      </c>
      <c r="E247" s="537">
        <f>E228+E229+E233+E234</f>
        <v>0</v>
      </c>
      <c r="F247" s="537">
        <f t="shared" ref="F247:J247" si="84">F228+F229+F233+F234</f>
        <v>179.4</v>
      </c>
      <c r="G247" s="537">
        <f t="shared" si="84"/>
        <v>179.4</v>
      </c>
      <c r="H247" s="537">
        <f t="shared" si="84"/>
        <v>143.52000000000001</v>
      </c>
      <c r="I247" s="537">
        <f t="shared" si="84"/>
        <v>149.26080000000002</v>
      </c>
      <c r="J247" s="537">
        <f t="shared" si="84"/>
        <v>155.23123200000003</v>
      </c>
      <c r="K247" s="537">
        <f t="shared" si="83"/>
        <v>0</v>
      </c>
      <c r="L247" s="537">
        <f t="shared" si="83"/>
        <v>0</v>
      </c>
      <c r="M247" s="537">
        <f t="shared" si="83"/>
        <v>0</v>
      </c>
    </row>
    <row r="248" spans="1:13" x14ac:dyDescent="0.25">
      <c r="A248" s="167"/>
      <c r="B248" s="168"/>
      <c r="C248" s="169"/>
      <c r="D248" s="168"/>
      <c r="E248" s="168"/>
      <c r="F248" s="168"/>
      <c r="G248" s="168"/>
      <c r="H248" s="168"/>
      <c r="I248" s="168"/>
      <c r="J248" s="168"/>
      <c r="K248" s="168"/>
    </row>
    <row r="249" spans="1:13" ht="19.5" thickBot="1" x14ac:dyDescent="0.35">
      <c r="A249" s="517" t="s">
        <v>485</v>
      </c>
      <c r="B249" s="168"/>
      <c r="C249" s="169"/>
      <c r="D249" s="168"/>
      <c r="E249" s="168"/>
      <c r="F249" s="168"/>
      <c r="G249" s="168"/>
      <c r="H249" s="168"/>
      <c r="I249" s="168"/>
      <c r="J249" s="168"/>
      <c r="K249" s="168"/>
    </row>
    <row r="250" spans="1:13" ht="15.75" thickBot="1" x14ac:dyDescent="0.3">
      <c r="A250" s="653" t="s">
        <v>0</v>
      </c>
      <c r="B250" s="653" t="s">
        <v>1</v>
      </c>
      <c r="C250" s="653" t="s">
        <v>2</v>
      </c>
      <c r="D250" s="656" t="s">
        <v>176</v>
      </c>
      <c r="E250" s="657"/>
      <c r="F250" s="657"/>
      <c r="G250" s="657"/>
      <c r="H250" s="657"/>
      <c r="I250" s="657"/>
      <c r="J250" s="658"/>
      <c r="K250" s="656" t="s">
        <v>177</v>
      </c>
      <c r="L250" s="657"/>
      <c r="M250" s="658"/>
    </row>
    <row r="251" spans="1:13" ht="15.75" customHeight="1" thickBot="1" x14ac:dyDescent="0.3">
      <c r="A251" s="654"/>
      <c r="B251" s="654"/>
      <c r="C251" s="654"/>
      <c r="D251" s="650" t="s">
        <v>3</v>
      </c>
      <c r="E251" s="650"/>
      <c r="F251" s="651" t="s">
        <v>676</v>
      </c>
      <c r="G251" s="652"/>
      <c r="H251" s="653" t="s">
        <v>405</v>
      </c>
      <c r="I251" s="653" t="s">
        <v>518</v>
      </c>
      <c r="J251" s="653" t="s">
        <v>519</v>
      </c>
      <c r="K251" s="653" t="s">
        <v>405</v>
      </c>
      <c r="L251" s="653" t="s">
        <v>518</v>
      </c>
      <c r="M251" s="653" t="s">
        <v>519</v>
      </c>
    </row>
    <row r="252" spans="1:13" ht="15.75" thickBot="1" x14ac:dyDescent="0.3">
      <c r="A252" s="655"/>
      <c r="B252" s="655"/>
      <c r="C252" s="655"/>
      <c r="D252" s="62" t="s">
        <v>6</v>
      </c>
      <c r="E252" s="4" t="s">
        <v>7</v>
      </c>
      <c r="F252" s="4" t="s">
        <v>8</v>
      </c>
      <c r="G252" s="4" t="s">
        <v>9</v>
      </c>
      <c r="H252" s="655"/>
      <c r="I252" s="655"/>
      <c r="J252" s="655"/>
      <c r="K252" s="655"/>
      <c r="L252" s="655"/>
      <c r="M252" s="655"/>
    </row>
    <row r="253" spans="1:13" x14ac:dyDescent="0.25">
      <c r="A253" s="3">
        <v>1</v>
      </c>
      <c r="B253" s="3">
        <v>2</v>
      </c>
      <c r="C253" s="3">
        <v>3</v>
      </c>
      <c r="D253" s="3">
        <v>4</v>
      </c>
      <c r="E253" s="3">
        <v>5</v>
      </c>
      <c r="F253" s="3">
        <v>6</v>
      </c>
      <c r="G253" s="3">
        <v>7</v>
      </c>
      <c r="H253" s="3">
        <v>8</v>
      </c>
      <c r="I253" s="3">
        <v>9</v>
      </c>
      <c r="J253" s="3">
        <v>10</v>
      </c>
      <c r="K253" s="33">
        <v>11</v>
      </c>
      <c r="L253" s="33">
        <v>12</v>
      </c>
      <c r="M253" s="33">
        <v>13</v>
      </c>
    </row>
    <row r="254" spans="1:13" ht="76.5" x14ac:dyDescent="0.25">
      <c r="A254" s="140">
        <v>1</v>
      </c>
      <c r="B254" s="177" t="s">
        <v>305</v>
      </c>
      <c r="C254" s="125" t="s">
        <v>12</v>
      </c>
      <c r="D254" s="125">
        <f>D255+D256+D257+D258+D259+D260+D261</f>
        <v>0</v>
      </c>
      <c r="E254" s="125">
        <f t="shared" ref="E254:K254" si="85">E255+E256+E257+E258+E259+E260+E261</f>
        <v>0</v>
      </c>
      <c r="F254" s="125">
        <f t="shared" si="85"/>
        <v>1043.92</v>
      </c>
      <c r="G254" s="125">
        <f t="shared" si="85"/>
        <v>2245.59</v>
      </c>
      <c r="H254" s="125">
        <f t="shared" si="85"/>
        <v>3790.4659999999999</v>
      </c>
      <c r="I254" s="125">
        <f t="shared" si="85"/>
        <v>2073.2799999999997</v>
      </c>
      <c r="J254" s="125">
        <f t="shared" si="85"/>
        <v>2126.6112000000003</v>
      </c>
      <c r="K254" s="125">
        <f t="shared" si="85"/>
        <v>0</v>
      </c>
      <c r="L254" s="125">
        <f t="shared" ref="L254:M254" si="86">L255+L256+L257+L258+L259+L260+L261</f>
        <v>0</v>
      </c>
      <c r="M254" s="125">
        <f t="shared" si="86"/>
        <v>0</v>
      </c>
    </row>
    <row r="255" spans="1:13" x14ac:dyDescent="0.25">
      <c r="A255" s="15" t="s">
        <v>11</v>
      </c>
      <c r="B255" s="2" t="s">
        <v>645</v>
      </c>
      <c r="C255" s="2" t="s">
        <v>12</v>
      </c>
      <c r="D255" s="2"/>
      <c r="E255" s="2"/>
      <c r="F255" s="2">
        <v>691.92</v>
      </c>
      <c r="G255" s="2">
        <v>861.62</v>
      </c>
      <c r="H255" s="2">
        <v>862</v>
      </c>
      <c r="I255" s="2">
        <f>H255*1.04</f>
        <v>896.48</v>
      </c>
      <c r="J255" s="618">
        <f>I255*1.04</f>
        <v>932.33920000000001</v>
      </c>
      <c r="K255" s="134"/>
      <c r="L255" s="134"/>
      <c r="M255" s="134"/>
    </row>
    <row r="256" spans="1:13" x14ac:dyDescent="0.25">
      <c r="A256" s="15" t="s">
        <v>19</v>
      </c>
      <c r="B256" s="2" t="s">
        <v>675</v>
      </c>
      <c r="C256" s="2" t="s">
        <v>12</v>
      </c>
      <c r="D256" s="2"/>
      <c r="E256" s="2"/>
      <c r="F256" s="2">
        <v>352</v>
      </c>
      <c r="G256" s="2">
        <v>419.97</v>
      </c>
      <c r="H256" s="2">
        <v>420</v>
      </c>
      <c r="I256" s="2">
        <f>H256*1.04</f>
        <v>436.8</v>
      </c>
      <c r="J256" s="2">
        <f>I256*1.04</f>
        <v>454.27200000000005</v>
      </c>
      <c r="K256" s="134"/>
      <c r="L256" s="134"/>
      <c r="M256" s="134"/>
    </row>
    <row r="257" spans="1:13" x14ac:dyDescent="0.25">
      <c r="A257" s="15" t="s">
        <v>31</v>
      </c>
      <c r="B257" s="2" t="s">
        <v>690</v>
      </c>
      <c r="C257" s="2" t="s">
        <v>12</v>
      </c>
      <c r="D257" s="2"/>
      <c r="E257" s="2"/>
      <c r="F257" s="2"/>
      <c r="G257" s="2">
        <v>484</v>
      </c>
      <c r="H257" s="2"/>
      <c r="I257" s="2"/>
      <c r="J257" s="2"/>
      <c r="K257" s="134"/>
      <c r="L257" s="134"/>
      <c r="M257" s="134"/>
    </row>
    <row r="258" spans="1:13" ht="30" x14ac:dyDescent="0.25">
      <c r="A258" s="15" t="s">
        <v>267</v>
      </c>
      <c r="B258" s="2" t="s">
        <v>691</v>
      </c>
      <c r="C258" s="2" t="s">
        <v>12</v>
      </c>
      <c r="D258" s="2"/>
      <c r="E258" s="2"/>
      <c r="F258" s="2"/>
      <c r="G258" s="2">
        <v>300</v>
      </c>
      <c r="H258" s="2"/>
      <c r="I258" s="2"/>
      <c r="J258" s="2"/>
      <c r="K258" s="134"/>
      <c r="L258" s="134"/>
      <c r="M258" s="134"/>
    </row>
    <row r="259" spans="1:13" x14ac:dyDescent="0.25">
      <c r="A259" s="15" t="s">
        <v>41</v>
      </c>
      <c r="B259" s="2" t="s">
        <v>692</v>
      </c>
      <c r="C259" s="2" t="s">
        <v>12</v>
      </c>
      <c r="D259" s="2"/>
      <c r="E259" s="2"/>
      <c r="F259" s="2"/>
      <c r="G259" s="2">
        <v>180</v>
      </c>
      <c r="H259" s="2">
        <v>720</v>
      </c>
      <c r="I259" s="2">
        <v>540</v>
      </c>
      <c r="J259" s="2">
        <v>540</v>
      </c>
      <c r="K259" s="134"/>
      <c r="L259" s="134"/>
      <c r="M259" s="134"/>
    </row>
    <row r="260" spans="1:13" ht="30" x14ac:dyDescent="0.25">
      <c r="A260" s="15" t="s">
        <v>42</v>
      </c>
      <c r="B260" s="2" t="s">
        <v>693</v>
      </c>
      <c r="C260" s="2" t="s">
        <v>12</v>
      </c>
      <c r="D260" s="2"/>
      <c r="E260" s="2"/>
      <c r="F260" s="2"/>
      <c r="G260" s="2"/>
      <c r="H260" s="2">
        <v>1788.4659999999999</v>
      </c>
      <c r="I260" s="2"/>
      <c r="J260" s="2"/>
      <c r="K260" s="134"/>
      <c r="L260" s="134"/>
      <c r="M260" s="134"/>
    </row>
    <row r="261" spans="1:13" ht="30" x14ac:dyDescent="0.25">
      <c r="A261" s="15" t="s">
        <v>43</v>
      </c>
      <c r="B261" s="2" t="s">
        <v>696</v>
      </c>
      <c r="C261" s="2" t="s">
        <v>12</v>
      </c>
      <c r="D261" s="2"/>
      <c r="E261" s="2"/>
      <c r="F261" s="2"/>
      <c r="G261" s="2"/>
      <c r="H261" s="2"/>
      <c r="I261" s="2">
        <v>200</v>
      </c>
      <c r="J261" s="2">
        <v>200</v>
      </c>
      <c r="K261" s="134"/>
      <c r="L261" s="134"/>
      <c r="M261" s="134"/>
    </row>
    <row r="262" spans="1:13" ht="76.5" x14ac:dyDescent="0.25">
      <c r="A262" s="140" t="s">
        <v>53</v>
      </c>
      <c r="B262" s="178" t="s">
        <v>57</v>
      </c>
      <c r="C262" s="125" t="s">
        <v>12</v>
      </c>
      <c r="D262" s="125">
        <f>D263+D264+D265+D266+D267+D268</f>
        <v>0</v>
      </c>
      <c r="E262" s="125">
        <f t="shared" ref="E262:M262" si="87">E263+E264+E265+E266+E267+E268</f>
        <v>0</v>
      </c>
      <c r="F262" s="125">
        <f t="shared" si="87"/>
        <v>0</v>
      </c>
      <c r="G262" s="125">
        <f t="shared" si="87"/>
        <v>0</v>
      </c>
      <c r="H262" s="125">
        <f t="shared" si="87"/>
        <v>0</v>
      </c>
      <c r="I262" s="125">
        <f t="shared" si="87"/>
        <v>0</v>
      </c>
      <c r="J262" s="125">
        <f t="shared" si="87"/>
        <v>0</v>
      </c>
      <c r="K262" s="125">
        <f t="shared" si="87"/>
        <v>0</v>
      </c>
      <c r="L262" s="125">
        <f t="shared" si="87"/>
        <v>0</v>
      </c>
      <c r="M262" s="125">
        <f t="shared" si="87"/>
        <v>0</v>
      </c>
    </row>
    <row r="263" spans="1:13" x14ac:dyDescent="0.25">
      <c r="A263" s="15" t="s">
        <v>55</v>
      </c>
      <c r="B263" s="2"/>
      <c r="C263" s="2" t="s">
        <v>12</v>
      </c>
      <c r="D263" s="2"/>
      <c r="E263" s="2"/>
      <c r="F263" s="2"/>
      <c r="G263" s="2"/>
      <c r="H263" s="2"/>
      <c r="I263" s="2"/>
      <c r="J263" s="2"/>
      <c r="K263" s="134"/>
      <c r="L263" s="134"/>
      <c r="M263" s="134"/>
    </row>
    <row r="264" spans="1:13" x14ac:dyDescent="0.25">
      <c r="A264" s="16" t="s">
        <v>56</v>
      </c>
      <c r="B264" s="88"/>
      <c r="C264" s="2" t="s">
        <v>12</v>
      </c>
      <c r="D264" s="88"/>
      <c r="E264" s="88"/>
      <c r="F264" s="88"/>
      <c r="G264" s="88"/>
      <c r="H264" s="88"/>
      <c r="I264" s="88"/>
      <c r="J264" s="88"/>
      <c r="K264" s="88"/>
      <c r="L264" s="88"/>
      <c r="M264" s="88"/>
    </row>
    <row r="265" spans="1:13" x14ac:dyDescent="0.25">
      <c r="A265" s="16" t="s">
        <v>58</v>
      </c>
      <c r="B265" s="88"/>
      <c r="C265" s="2" t="s">
        <v>12</v>
      </c>
      <c r="D265" s="88"/>
      <c r="E265" s="88"/>
      <c r="F265" s="88"/>
      <c r="G265" s="88"/>
      <c r="H265" s="88"/>
      <c r="I265" s="88"/>
      <c r="J265" s="88"/>
      <c r="K265" s="88"/>
      <c r="L265" s="88"/>
      <c r="M265" s="88"/>
    </row>
    <row r="266" spans="1:13" x14ac:dyDescent="0.25">
      <c r="A266" s="15" t="s">
        <v>273</v>
      </c>
      <c r="B266" s="88"/>
      <c r="C266" s="2" t="s">
        <v>12</v>
      </c>
      <c r="D266" s="88"/>
      <c r="E266" s="88"/>
      <c r="F266" s="88"/>
      <c r="G266" s="88"/>
      <c r="H266" s="88"/>
      <c r="I266" s="88"/>
      <c r="J266" s="88"/>
      <c r="K266" s="88"/>
      <c r="L266" s="88"/>
      <c r="M266" s="88"/>
    </row>
    <row r="267" spans="1:13" x14ac:dyDescent="0.25">
      <c r="A267" s="16" t="s">
        <v>274</v>
      </c>
      <c r="B267" s="88"/>
      <c r="C267" s="2" t="s">
        <v>12</v>
      </c>
      <c r="D267" s="88"/>
      <c r="E267" s="88"/>
      <c r="F267" s="88"/>
      <c r="G267" s="88"/>
      <c r="H267" s="88"/>
      <c r="I267" s="88"/>
      <c r="J267" s="88"/>
      <c r="K267" s="88"/>
      <c r="L267" s="88"/>
      <c r="M267" s="88"/>
    </row>
    <row r="268" spans="1:13" x14ac:dyDescent="0.25">
      <c r="A268" s="16" t="s">
        <v>304</v>
      </c>
      <c r="B268" s="88"/>
      <c r="C268" s="2" t="s">
        <v>12</v>
      </c>
      <c r="D268" s="88"/>
      <c r="E268" s="88"/>
      <c r="F268" s="88"/>
      <c r="G268" s="88"/>
      <c r="H268" s="88"/>
      <c r="I268" s="88"/>
      <c r="J268" s="88"/>
      <c r="K268" s="88"/>
      <c r="L268" s="88"/>
      <c r="M268" s="88"/>
    </row>
    <row r="269" spans="1:13" ht="63.75" x14ac:dyDescent="0.25">
      <c r="A269" s="140" t="s">
        <v>64</v>
      </c>
      <c r="B269" s="178" t="s">
        <v>59</v>
      </c>
      <c r="C269" s="125" t="s">
        <v>12</v>
      </c>
      <c r="D269" s="125">
        <f>D270+D271</f>
        <v>0</v>
      </c>
      <c r="E269" s="125">
        <f t="shared" ref="E269:K269" si="88">E270+E271</f>
        <v>0</v>
      </c>
      <c r="F269" s="125">
        <f t="shared" si="88"/>
        <v>1760.9037011999999</v>
      </c>
      <c r="G269" s="125">
        <f t="shared" si="88"/>
        <v>1760.9037011999999</v>
      </c>
      <c r="H269" s="125">
        <f t="shared" si="88"/>
        <v>1465.0312319999998</v>
      </c>
      <c r="I269" s="125">
        <f t="shared" si="88"/>
        <v>1523.6324812799999</v>
      </c>
      <c r="J269" s="125">
        <f t="shared" si="88"/>
        <v>1584.5777805312</v>
      </c>
      <c r="K269" s="125">
        <f t="shared" si="88"/>
        <v>0</v>
      </c>
      <c r="L269" s="125">
        <f t="shared" ref="L269:M269" si="89">L270+L271</f>
        <v>0</v>
      </c>
      <c r="M269" s="125">
        <f t="shared" si="89"/>
        <v>0</v>
      </c>
    </row>
    <row r="270" spans="1:13" ht="25.5" x14ac:dyDescent="0.25">
      <c r="A270" s="16" t="s">
        <v>66</v>
      </c>
      <c r="B270" s="11" t="s">
        <v>61</v>
      </c>
      <c r="C270" s="12" t="s">
        <v>12</v>
      </c>
      <c r="D270" s="509">
        <f>'Зар.плата осн.персонала'!D150</f>
        <v>0</v>
      </c>
      <c r="E270" s="509">
        <f>'Зар.плата осн.персонала'!E150</f>
        <v>0</v>
      </c>
      <c r="F270" s="509">
        <f>'Зар.плата осн.персонала'!F150</f>
        <v>1352.4605999999999</v>
      </c>
      <c r="G270" s="509">
        <f>'Зар.плата осн.персонала'!G150</f>
        <v>1352.4605999999999</v>
      </c>
      <c r="H270" s="509">
        <f>'Зар.плата осн.персонала'!H150</f>
        <v>1125.2159999999999</v>
      </c>
      <c r="I270" s="509">
        <f>'Зар.плата осн.персонала'!I150</f>
        <v>1170.2246399999999</v>
      </c>
      <c r="J270" s="509">
        <f>'Зар.плата осн.персонала'!J150</f>
        <v>1217.0336256000001</v>
      </c>
      <c r="K270" s="509">
        <f>'Зар.плата осн.персонала'!K150</f>
        <v>0</v>
      </c>
      <c r="L270" s="509">
        <f>'Зар.плата осн.персонала'!L150</f>
        <v>0</v>
      </c>
      <c r="M270" s="509">
        <f>'Зар.плата осн.персонала'!M150</f>
        <v>0</v>
      </c>
    </row>
    <row r="271" spans="1:13" ht="51" x14ac:dyDescent="0.25">
      <c r="A271" s="16" t="s">
        <v>82</v>
      </c>
      <c r="B271" s="18" t="s">
        <v>63</v>
      </c>
      <c r="C271" s="19" t="s">
        <v>12</v>
      </c>
      <c r="D271" s="509">
        <f>'Зар.плата осн.персонала'!D152</f>
        <v>0</v>
      </c>
      <c r="E271" s="509">
        <f>'Зар.плата осн.персонала'!E152</f>
        <v>0</v>
      </c>
      <c r="F271" s="509">
        <f>'Зар.плата осн.персонала'!F152</f>
        <v>408.44310119999994</v>
      </c>
      <c r="G271" s="509">
        <f>'Зар.плата осн.персонала'!G152</f>
        <v>408.44310119999994</v>
      </c>
      <c r="H271" s="509">
        <f>'Зар.плата осн.персонала'!H152</f>
        <v>339.81523199999998</v>
      </c>
      <c r="I271" s="509">
        <f>'Зар.плата осн.персонала'!I152</f>
        <v>353.40784127999996</v>
      </c>
      <c r="J271" s="509">
        <f>'Зар.плата осн.персонала'!J152</f>
        <v>367.54415493120001</v>
      </c>
      <c r="K271" s="509">
        <f>'Зар.плата осн.персонала'!K152</f>
        <v>0</v>
      </c>
      <c r="L271" s="509">
        <f>'Зар.плата осн.персонала'!L152</f>
        <v>0</v>
      </c>
      <c r="M271" s="509">
        <f>'Зар.плата осн.персонала'!M152</f>
        <v>0</v>
      </c>
    </row>
    <row r="272" spans="1:13" x14ac:dyDescent="0.25">
      <c r="A272" s="107"/>
      <c r="B272" s="247" t="s">
        <v>387</v>
      </c>
      <c r="C272" s="170" t="s">
        <v>292</v>
      </c>
      <c r="D272" s="250"/>
      <c r="E272" s="250"/>
      <c r="F272" s="250">
        <v>0.30199999999999999</v>
      </c>
      <c r="G272" s="250">
        <v>0.30199999999999999</v>
      </c>
      <c r="H272" s="250">
        <v>0.30199999999999999</v>
      </c>
      <c r="I272" s="250"/>
      <c r="J272" s="250"/>
      <c r="K272" s="250"/>
      <c r="L272" s="250"/>
      <c r="M272" s="250"/>
    </row>
    <row r="273" spans="1:13" ht="15.75" thickBot="1" x14ac:dyDescent="0.3">
      <c r="A273" s="244"/>
      <c r="B273" s="245"/>
      <c r="C273" s="187"/>
      <c r="D273" s="246"/>
      <c r="E273" s="246"/>
      <c r="F273" s="246"/>
      <c r="G273" s="246"/>
      <c r="H273" s="246"/>
      <c r="I273" s="246"/>
      <c r="J273" s="246"/>
      <c r="K273" s="246"/>
      <c r="L273" s="246"/>
      <c r="M273" s="246"/>
    </row>
    <row r="274" spans="1:13" ht="15.75" thickBot="1" x14ac:dyDescent="0.3">
      <c r="A274" s="110"/>
      <c r="B274" s="180" t="s">
        <v>162</v>
      </c>
      <c r="C274" s="181" t="s">
        <v>394</v>
      </c>
      <c r="D274" s="111">
        <f t="shared" ref="D274:K274" si="90">D254+D262+D269</f>
        <v>0</v>
      </c>
      <c r="E274" s="111">
        <f t="shared" si="90"/>
        <v>0</v>
      </c>
      <c r="F274" s="111">
        <f t="shared" si="90"/>
        <v>2804.8237012</v>
      </c>
      <c r="G274" s="111">
        <f t="shared" si="90"/>
        <v>4006.4937012</v>
      </c>
      <c r="H274" s="111">
        <f t="shared" si="90"/>
        <v>5255.4972319999997</v>
      </c>
      <c r="I274" s="111">
        <f t="shared" si="90"/>
        <v>3596.9124812799996</v>
      </c>
      <c r="J274" s="111">
        <f t="shared" si="90"/>
        <v>3711.1889805312003</v>
      </c>
      <c r="K274" s="111">
        <f t="shared" si="90"/>
        <v>0</v>
      </c>
      <c r="L274" s="111">
        <f t="shared" ref="L274:M274" si="91">L254+L262+L269</f>
        <v>0</v>
      </c>
      <c r="M274" s="111">
        <f t="shared" si="91"/>
        <v>0</v>
      </c>
    </row>
    <row r="275" spans="1:13" x14ac:dyDescent="0.25">
      <c r="A275" s="83"/>
      <c r="B275" s="175"/>
      <c r="C275" s="176"/>
      <c r="D275" s="168"/>
      <c r="E275" s="168"/>
      <c r="F275" s="168"/>
      <c r="G275" s="168"/>
      <c r="H275" s="168"/>
      <c r="I275" s="168"/>
      <c r="J275" s="168"/>
      <c r="K275" s="168"/>
    </row>
    <row r="276" spans="1:13" x14ac:dyDescent="0.25">
      <c r="A276" s="518" t="s">
        <v>509</v>
      </c>
      <c r="B276" s="175"/>
      <c r="C276" s="176"/>
      <c r="D276" s="168"/>
      <c r="E276" s="168"/>
      <c r="F276" s="168"/>
      <c r="G276" s="168"/>
      <c r="H276" s="168"/>
      <c r="I276" s="168"/>
      <c r="J276" s="168"/>
      <c r="K276" s="168"/>
    </row>
    <row r="277" spans="1:13" x14ac:dyDescent="0.25">
      <c r="A277" s="83"/>
      <c r="B277" s="175"/>
      <c r="C277" s="176"/>
      <c r="D277" s="168"/>
      <c r="E277" s="168"/>
      <c r="F277" s="168"/>
      <c r="G277" s="168"/>
      <c r="H277" s="168"/>
      <c r="I277" s="168"/>
      <c r="J277" s="168"/>
      <c r="K277" s="168"/>
    </row>
    <row r="278" spans="1:13" x14ac:dyDescent="0.25">
      <c r="A278" s="83"/>
      <c r="B278" s="175"/>
      <c r="C278" s="176"/>
      <c r="D278" s="168"/>
      <c r="E278" s="168"/>
      <c r="F278" s="659" t="s">
        <v>307</v>
      </c>
      <c r="G278" s="659"/>
      <c r="H278" s="659"/>
      <c r="I278" s="659"/>
      <c r="J278" s="659"/>
      <c r="K278" s="659"/>
    </row>
    <row r="279" spans="1:13" x14ac:dyDescent="0.25">
      <c r="F279" s="659" t="s">
        <v>179</v>
      </c>
      <c r="G279" s="659"/>
      <c r="H279" s="659"/>
      <c r="I279" s="659"/>
      <c r="J279" s="659"/>
      <c r="K279" s="659"/>
    </row>
    <row r="280" spans="1:13" x14ac:dyDescent="0.25">
      <c r="F280" s="82" t="s">
        <v>306</v>
      </c>
      <c r="G280" s="154"/>
      <c r="H280" s="154"/>
      <c r="I280" s="317"/>
      <c r="J280" s="317"/>
      <c r="K280" s="154"/>
    </row>
    <row r="281" spans="1:13" x14ac:dyDescent="0.25">
      <c r="F281" s="659" t="s">
        <v>180</v>
      </c>
      <c r="G281" s="659"/>
      <c r="H281" s="659"/>
      <c r="I281" s="659"/>
      <c r="J281" s="659"/>
      <c r="K281" s="659"/>
    </row>
    <row r="283" spans="1:13" ht="19.5" thickBot="1" x14ac:dyDescent="0.35">
      <c r="A283" s="510" t="s">
        <v>486</v>
      </c>
    </row>
    <row r="284" spans="1:13" ht="15.75" thickBot="1" x14ac:dyDescent="0.3">
      <c r="A284" s="653" t="s">
        <v>0</v>
      </c>
      <c r="B284" s="653" t="s">
        <v>1</v>
      </c>
      <c r="C284" s="653" t="s">
        <v>2</v>
      </c>
      <c r="D284" s="656" t="s">
        <v>176</v>
      </c>
      <c r="E284" s="657"/>
      <c r="F284" s="657"/>
      <c r="G284" s="657"/>
      <c r="H284" s="657"/>
      <c r="I284" s="657"/>
      <c r="J284" s="658"/>
      <c r="K284" s="656" t="s">
        <v>177</v>
      </c>
      <c r="L284" s="657"/>
      <c r="M284" s="658"/>
    </row>
    <row r="285" spans="1:13" ht="15.75" customHeight="1" thickBot="1" x14ac:dyDescent="0.3">
      <c r="A285" s="654"/>
      <c r="B285" s="654"/>
      <c r="C285" s="654"/>
      <c r="D285" s="650" t="s">
        <v>3</v>
      </c>
      <c r="E285" s="650"/>
      <c r="F285" s="651" t="s">
        <v>659</v>
      </c>
      <c r="G285" s="652"/>
      <c r="H285" s="653" t="s">
        <v>404</v>
      </c>
      <c r="I285" s="653" t="s">
        <v>405</v>
      </c>
      <c r="J285" s="653" t="s">
        <v>518</v>
      </c>
      <c r="K285" s="653" t="s">
        <v>404</v>
      </c>
      <c r="L285" s="653" t="s">
        <v>405</v>
      </c>
      <c r="M285" s="653" t="s">
        <v>518</v>
      </c>
    </row>
    <row r="286" spans="1:13" ht="15.75" thickBot="1" x14ac:dyDescent="0.3">
      <c r="A286" s="655"/>
      <c r="B286" s="655"/>
      <c r="C286" s="655"/>
      <c r="D286" s="62" t="s">
        <v>6</v>
      </c>
      <c r="E286" s="4" t="s">
        <v>7</v>
      </c>
      <c r="F286" s="4" t="s">
        <v>8</v>
      </c>
      <c r="G286" s="4" t="s">
        <v>9</v>
      </c>
      <c r="H286" s="655"/>
      <c r="I286" s="655"/>
      <c r="J286" s="655"/>
      <c r="K286" s="655"/>
      <c r="L286" s="655"/>
      <c r="M286" s="655"/>
    </row>
    <row r="287" spans="1:13" x14ac:dyDescent="0.25">
      <c r="A287" s="3">
        <v>1</v>
      </c>
      <c r="B287" s="3">
        <v>2</v>
      </c>
      <c r="C287" s="3">
        <v>3</v>
      </c>
      <c r="D287" s="3">
        <v>4</v>
      </c>
      <c r="E287" s="3">
        <v>5</v>
      </c>
      <c r="F287" s="3">
        <v>6</v>
      </c>
      <c r="G287" s="3">
        <v>7</v>
      </c>
      <c r="H287" s="3">
        <v>8</v>
      </c>
      <c r="I287" s="3">
        <v>9</v>
      </c>
      <c r="J287" s="3">
        <v>10</v>
      </c>
      <c r="K287" s="33">
        <v>11</v>
      </c>
      <c r="L287" s="33">
        <v>12</v>
      </c>
      <c r="M287" s="33">
        <v>13</v>
      </c>
    </row>
    <row r="288" spans="1:13" ht="60" x14ac:dyDescent="0.25">
      <c r="A288" s="142">
        <v>1</v>
      </c>
      <c r="B288" s="102" t="s">
        <v>265</v>
      </c>
      <c r="C288" s="103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</row>
    <row r="289" spans="1:13" x14ac:dyDescent="0.25">
      <c r="A289" s="126" t="s">
        <v>11</v>
      </c>
      <c r="B289" s="1" t="s">
        <v>266</v>
      </c>
      <c r="C289" s="134" t="s">
        <v>12</v>
      </c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45" x14ac:dyDescent="0.25">
      <c r="A290" s="15" t="s">
        <v>19</v>
      </c>
      <c r="B290" s="84" t="s">
        <v>268</v>
      </c>
      <c r="C290" s="2" t="s">
        <v>12</v>
      </c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x14ac:dyDescent="0.25">
      <c r="A291" s="126" t="s">
        <v>31</v>
      </c>
      <c r="B291" s="1" t="s">
        <v>269</v>
      </c>
      <c r="C291" s="134" t="s">
        <v>12</v>
      </c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x14ac:dyDescent="0.25">
      <c r="A292" s="126" t="s">
        <v>267</v>
      </c>
      <c r="B292" s="1" t="s">
        <v>270</v>
      </c>
      <c r="C292" s="134" t="s">
        <v>12</v>
      </c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x14ac:dyDescent="0.25">
      <c r="A293" s="126" t="s">
        <v>41</v>
      </c>
      <c r="B293" s="1" t="s">
        <v>271</v>
      </c>
      <c r="C293" s="134" t="s">
        <v>12</v>
      </c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x14ac:dyDescent="0.25">
      <c r="A294" s="143" t="s">
        <v>53</v>
      </c>
      <c r="B294" s="51" t="s">
        <v>272</v>
      </c>
      <c r="C294" s="132"/>
      <c r="D294" s="52"/>
      <c r="E294" s="52"/>
      <c r="F294" s="52"/>
      <c r="G294" s="52"/>
      <c r="H294" s="52"/>
      <c r="I294" s="52"/>
      <c r="J294" s="52"/>
      <c r="K294" s="52"/>
      <c r="L294" s="52"/>
      <c r="M294" s="52"/>
    </row>
    <row r="295" spans="1:13" x14ac:dyDescent="0.25">
      <c r="A295" s="126" t="s">
        <v>55</v>
      </c>
      <c r="B295" s="1" t="s">
        <v>266</v>
      </c>
      <c r="C295" s="134" t="s">
        <v>12</v>
      </c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45" x14ac:dyDescent="0.25">
      <c r="A296" s="15" t="s">
        <v>56</v>
      </c>
      <c r="B296" s="84" t="s">
        <v>268</v>
      </c>
      <c r="C296" s="2" t="s">
        <v>12</v>
      </c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x14ac:dyDescent="0.25">
      <c r="A297" s="126" t="s">
        <v>58</v>
      </c>
      <c r="B297" s="1" t="s">
        <v>269</v>
      </c>
      <c r="C297" s="134" t="s">
        <v>12</v>
      </c>
      <c r="D297" s="1"/>
      <c r="E297" s="1"/>
      <c r="F297" s="1"/>
      <c r="G297" s="1">
        <v>160.19999999999999</v>
      </c>
      <c r="H297" s="1"/>
      <c r="I297" s="1"/>
      <c r="J297" s="1"/>
      <c r="K297" s="1"/>
      <c r="L297" s="1"/>
      <c r="M297" s="1"/>
    </row>
    <row r="298" spans="1:13" x14ac:dyDescent="0.25">
      <c r="A298" s="126" t="s">
        <v>273</v>
      </c>
      <c r="B298" s="1" t="s">
        <v>270</v>
      </c>
      <c r="C298" s="134" t="s">
        <v>12</v>
      </c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x14ac:dyDescent="0.25">
      <c r="A299" s="126" t="s">
        <v>274</v>
      </c>
      <c r="B299" s="1" t="s">
        <v>271</v>
      </c>
      <c r="C299" s="134" t="s">
        <v>12</v>
      </c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30" x14ac:dyDescent="0.25">
      <c r="A300" s="16">
        <v>3</v>
      </c>
      <c r="B300" s="102" t="s">
        <v>275</v>
      </c>
      <c r="C300" s="138" t="s">
        <v>12</v>
      </c>
      <c r="D300" s="51"/>
      <c r="E300" s="51"/>
      <c r="F300" s="51"/>
      <c r="G300" s="51"/>
      <c r="H300" s="51"/>
      <c r="I300" s="51"/>
      <c r="J300" s="51"/>
      <c r="K300" s="51"/>
      <c r="L300" s="51"/>
      <c r="M300" s="51"/>
    </row>
    <row r="301" spans="1:13" x14ac:dyDescent="0.25">
      <c r="A301" s="28" t="s">
        <v>66</v>
      </c>
      <c r="B301" s="1" t="s">
        <v>266</v>
      </c>
      <c r="C301" s="134" t="s">
        <v>12</v>
      </c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45" x14ac:dyDescent="0.25">
      <c r="A302" s="15" t="s">
        <v>82</v>
      </c>
      <c r="B302" s="84" t="s">
        <v>268</v>
      </c>
      <c r="C302" s="134" t="s">
        <v>12</v>
      </c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x14ac:dyDescent="0.25">
      <c r="A303" s="28" t="s">
        <v>88</v>
      </c>
      <c r="B303" s="1" t="s">
        <v>269</v>
      </c>
      <c r="C303" s="134" t="s">
        <v>12</v>
      </c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x14ac:dyDescent="0.25">
      <c r="A304" s="28" t="s">
        <v>90</v>
      </c>
      <c r="B304" s="1" t="s">
        <v>270</v>
      </c>
      <c r="C304" s="134" t="s">
        <v>12</v>
      </c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x14ac:dyDescent="0.25">
      <c r="A305" s="28" t="s">
        <v>92</v>
      </c>
      <c r="B305" s="1" t="s">
        <v>271</v>
      </c>
      <c r="C305" s="134" t="s">
        <v>12</v>
      </c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60" x14ac:dyDescent="0.25">
      <c r="A306" s="140">
        <v>4</v>
      </c>
      <c r="B306" s="140" t="s">
        <v>276</v>
      </c>
      <c r="C306" s="141"/>
      <c r="D306" s="51"/>
      <c r="E306" s="51"/>
      <c r="F306" s="51"/>
      <c r="G306" s="51"/>
      <c r="H306" s="51"/>
      <c r="I306" s="51"/>
      <c r="J306" s="51"/>
      <c r="K306" s="51"/>
      <c r="L306" s="51"/>
      <c r="M306" s="51"/>
    </row>
    <row r="307" spans="1:13" x14ac:dyDescent="0.25">
      <c r="A307" s="28" t="s">
        <v>104</v>
      </c>
      <c r="B307" s="1" t="s">
        <v>266</v>
      </c>
      <c r="C307" s="134" t="s">
        <v>12</v>
      </c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45" x14ac:dyDescent="0.25">
      <c r="A308" s="28" t="s">
        <v>277</v>
      </c>
      <c r="B308" s="84" t="s">
        <v>268</v>
      </c>
      <c r="C308" s="134" t="s">
        <v>12</v>
      </c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x14ac:dyDescent="0.25">
      <c r="A309" s="28" t="s">
        <v>278</v>
      </c>
      <c r="B309" s="1" t="s">
        <v>269</v>
      </c>
      <c r="C309" s="134" t="s">
        <v>12</v>
      </c>
      <c r="D309" s="1"/>
      <c r="E309" s="1"/>
      <c r="F309" s="1"/>
      <c r="G309" s="1">
        <v>148.96</v>
      </c>
      <c r="H309" s="1"/>
      <c r="I309" s="1"/>
      <c r="J309" s="1"/>
      <c r="K309" s="1"/>
      <c r="L309" s="1"/>
      <c r="M309" s="1"/>
    </row>
    <row r="310" spans="1:13" x14ac:dyDescent="0.25">
      <c r="A310" s="28" t="s">
        <v>279</v>
      </c>
      <c r="B310" s="1" t="s">
        <v>270</v>
      </c>
      <c r="C310" s="134" t="s">
        <v>12</v>
      </c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x14ac:dyDescent="0.25">
      <c r="A311" s="28" t="s">
        <v>280</v>
      </c>
      <c r="B311" s="1" t="s">
        <v>271</v>
      </c>
      <c r="C311" s="134" t="s">
        <v>12</v>
      </c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x14ac:dyDescent="0.25">
      <c r="A312" s="117" t="s">
        <v>231</v>
      </c>
      <c r="B312" s="51" t="s">
        <v>281</v>
      </c>
      <c r="C312" s="138"/>
      <c r="D312" s="51"/>
      <c r="E312" s="51"/>
      <c r="F312" s="51"/>
      <c r="G312" s="51"/>
      <c r="H312" s="51"/>
      <c r="I312" s="51"/>
      <c r="J312" s="51"/>
      <c r="K312" s="51"/>
      <c r="L312" s="51"/>
      <c r="M312" s="51"/>
    </row>
    <row r="313" spans="1:13" x14ac:dyDescent="0.25">
      <c r="A313" s="28" t="s">
        <v>108</v>
      </c>
      <c r="B313" s="1" t="s">
        <v>266</v>
      </c>
      <c r="C313" s="134" t="s">
        <v>12</v>
      </c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45" x14ac:dyDescent="0.25">
      <c r="A314" s="28" t="s">
        <v>282</v>
      </c>
      <c r="B314" s="84" t="s">
        <v>268</v>
      </c>
      <c r="C314" s="134" t="s">
        <v>12</v>
      </c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x14ac:dyDescent="0.25">
      <c r="A315" s="28" t="s">
        <v>283</v>
      </c>
      <c r="B315" s="1" t="s">
        <v>269</v>
      </c>
      <c r="C315" s="134" t="s">
        <v>12</v>
      </c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x14ac:dyDescent="0.25">
      <c r="A316" s="28" t="s">
        <v>284</v>
      </c>
      <c r="B316" s="1" t="s">
        <v>270</v>
      </c>
      <c r="C316" s="134" t="s">
        <v>12</v>
      </c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x14ac:dyDescent="0.25">
      <c r="A317" s="28" t="s">
        <v>285</v>
      </c>
      <c r="B317" s="1" t="s">
        <v>271</v>
      </c>
      <c r="C317" s="134" t="s">
        <v>12</v>
      </c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45" x14ac:dyDescent="0.25">
      <c r="A318" s="142">
        <v>6</v>
      </c>
      <c r="B318" s="102" t="s">
        <v>286</v>
      </c>
      <c r="C318" s="125" t="s">
        <v>292</v>
      </c>
      <c r="D318" s="51"/>
      <c r="E318" s="51"/>
      <c r="F318" s="51"/>
      <c r="G318" s="51"/>
      <c r="H318" s="51"/>
      <c r="I318" s="51"/>
      <c r="J318" s="51"/>
      <c r="K318" s="51"/>
      <c r="L318" s="51"/>
      <c r="M318" s="51"/>
    </row>
    <row r="319" spans="1:13" x14ac:dyDescent="0.25">
      <c r="A319" s="15" t="s">
        <v>112</v>
      </c>
      <c r="B319" s="1" t="s">
        <v>266</v>
      </c>
      <c r="C319" s="134" t="s">
        <v>292</v>
      </c>
      <c r="D319" s="84"/>
      <c r="E319" s="84"/>
      <c r="F319" s="84"/>
      <c r="G319" s="84"/>
      <c r="H319" s="84"/>
      <c r="I319" s="84"/>
      <c r="J319" s="84"/>
      <c r="K319" s="84"/>
      <c r="L319" s="84"/>
      <c r="M319" s="84"/>
    </row>
    <row r="320" spans="1:13" ht="45" x14ac:dyDescent="0.25">
      <c r="A320" s="15" t="s">
        <v>114</v>
      </c>
      <c r="B320" s="84" t="s">
        <v>268</v>
      </c>
      <c r="C320" s="134" t="s">
        <v>292</v>
      </c>
      <c r="D320" s="84"/>
      <c r="E320" s="84"/>
      <c r="F320" s="84"/>
      <c r="G320" s="84"/>
      <c r="H320" s="84"/>
      <c r="I320" s="84"/>
      <c r="J320" s="84"/>
      <c r="K320" s="84"/>
      <c r="L320" s="84"/>
      <c r="M320" s="84"/>
    </row>
    <row r="321" spans="1:13" x14ac:dyDescent="0.25">
      <c r="A321" s="15" t="s">
        <v>116</v>
      </c>
      <c r="B321" s="1" t="s">
        <v>269</v>
      </c>
      <c r="C321" s="134" t="s">
        <v>292</v>
      </c>
      <c r="D321" s="84"/>
      <c r="E321" s="84"/>
      <c r="F321" s="84"/>
      <c r="G321" s="84">
        <v>22.2</v>
      </c>
      <c r="H321" s="84">
        <v>22.2</v>
      </c>
      <c r="I321" s="84"/>
      <c r="J321" s="84"/>
      <c r="K321" s="84"/>
      <c r="L321" s="84"/>
      <c r="M321" s="84"/>
    </row>
    <row r="322" spans="1:13" x14ac:dyDescent="0.25">
      <c r="A322" s="15" t="s">
        <v>118</v>
      </c>
      <c r="B322" s="1" t="s">
        <v>270</v>
      </c>
      <c r="C322" s="134" t="s">
        <v>292</v>
      </c>
      <c r="D322" s="84"/>
      <c r="E322" s="84"/>
      <c r="F322" s="84"/>
      <c r="G322" s="84"/>
      <c r="H322" s="84"/>
      <c r="I322" s="84"/>
      <c r="J322" s="84"/>
      <c r="K322" s="84"/>
      <c r="L322" s="84"/>
      <c r="M322" s="84"/>
    </row>
    <row r="323" spans="1:13" x14ac:dyDescent="0.25">
      <c r="A323" s="15" t="s">
        <v>287</v>
      </c>
      <c r="B323" s="1" t="s">
        <v>271</v>
      </c>
      <c r="C323" s="134" t="s">
        <v>292</v>
      </c>
      <c r="D323" s="84"/>
      <c r="E323" s="84"/>
      <c r="F323" s="84"/>
      <c r="G323" s="84"/>
      <c r="H323" s="84"/>
      <c r="I323" s="84"/>
      <c r="J323" s="84"/>
      <c r="K323" s="84"/>
      <c r="L323" s="84"/>
      <c r="M323" s="84"/>
    </row>
    <row r="324" spans="1:13" ht="36.75" customHeight="1" x14ac:dyDescent="0.25">
      <c r="A324" s="140" t="s">
        <v>288</v>
      </c>
      <c r="B324" s="102" t="s">
        <v>289</v>
      </c>
      <c r="C324" s="125" t="s">
        <v>12</v>
      </c>
      <c r="D324" s="125">
        <f>SUM(D325:D329)</f>
        <v>0</v>
      </c>
      <c r="E324" s="125">
        <f t="shared" ref="E324:K324" si="92">SUM(E325:E329)</f>
        <v>0</v>
      </c>
      <c r="F324" s="125">
        <f t="shared" si="92"/>
        <v>0</v>
      </c>
      <c r="G324" s="125">
        <f t="shared" si="92"/>
        <v>11.24</v>
      </c>
      <c r="H324" s="125">
        <f t="shared" si="92"/>
        <v>33.07</v>
      </c>
      <c r="I324" s="125">
        <f t="shared" si="92"/>
        <v>33.07</v>
      </c>
      <c r="J324" s="125">
        <f t="shared" si="92"/>
        <v>33.07</v>
      </c>
      <c r="K324" s="125">
        <f t="shared" si="92"/>
        <v>0</v>
      </c>
      <c r="L324" s="125">
        <f t="shared" ref="L324:M324" si="93">SUM(L325:L329)</f>
        <v>0</v>
      </c>
      <c r="M324" s="125">
        <f t="shared" si="93"/>
        <v>0</v>
      </c>
    </row>
    <row r="325" spans="1:13" x14ac:dyDescent="0.25">
      <c r="A325" s="15" t="s">
        <v>290</v>
      </c>
      <c r="B325" s="1" t="s">
        <v>266</v>
      </c>
      <c r="C325" s="134" t="s">
        <v>12</v>
      </c>
      <c r="D325" s="84"/>
      <c r="E325" s="84"/>
      <c r="F325" s="84"/>
      <c r="G325" s="84"/>
      <c r="H325" s="84"/>
      <c r="I325" s="84"/>
      <c r="J325" s="84"/>
      <c r="K325" s="84"/>
      <c r="L325" s="84"/>
      <c r="M325" s="84"/>
    </row>
    <row r="326" spans="1:13" ht="45" x14ac:dyDescent="0.25">
      <c r="A326" s="15" t="s">
        <v>122</v>
      </c>
      <c r="B326" s="84" t="s">
        <v>268</v>
      </c>
      <c r="C326" s="134" t="s">
        <v>12</v>
      </c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x14ac:dyDescent="0.25">
      <c r="A327" s="15" t="s">
        <v>124</v>
      </c>
      <c r="B327" s="1" t="s">
        <v>269</v>
      </c>
      <c r="C327" s="134" t="s">
        <v>12</v>
      </c>
      <c r="D327" s="1"/>
      <c r="E327" s="1"/>
      <c r="F327" s="1"/>
      <c r="G327" s="1">
        <v>11.24</v>
      </c>
      <c r="H327" s="1">
        <v>33.07</v>
      </c>
      <c r="I327" s="1">
        <v>33.07</v>
      </c>
      <c r="J327" s="1">
        <v>33.07</v>
      </c>
      <c r="K327" s="1"/>
      <c r="L327" s="1"/>
      <c r="M327" s="1"/>
    </row>
    <row r="328" spans="1:13" x14ac:dyDescent="0.25">
      <c r="A328" s="15" t="s">
        <v>126</v>
      </c>
      <c r="B328" s="1" t="s">
        <v>270</v>
      </c>
      <c r="C328" s="134" t="s">
        <v>12</v>
      </c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x14ac:dyDescent="0.25">
      <c r="A329" s="15" t="s">
        <v>128</v>
      </c>
      <c r="B329" s="1" t="s">
        <v>271</v>
      </c>
      <c r="C329" s="134" t="s">
        <v>12</v>
      </c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x14ac:dyDescent="0.25">
      <c r="A330" s="146" t="s">
        <v>134</v>
      </c>
      <c r="B330" s="102" t="s">
        <v>291</v>
      </c>
      <c r="C330" s="125"/>
      <c r="D330" s="51"/>
      <c r="E330" s="51"/>
      <c r="F330" s="51"/>
      <c r="G330" s="51"/>
      <c r="H330" s="51"/>
      <c r="I330" s="51"/>
      <c r="J330" s="51"/>
      <c r="K330" s="51"/>
      <c r="L330" s="51"/>
      <c r="M330" s="51"/>
    </row>
    <row r="331" spans="1:13" x14ac:dyDescent="0.25">
      <c r="A331" s="145" t="s">
        <v>136</v>
      </c>
      <c r="B331" s="1" t="s">
        <v>266</v>
      </c>
      <c r="C331" s="134" t="s">
        <v>12</v>
      </c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45" x14ac:dyDescent="0.25">
      <c r="A332" s="145" t="s">
        <v>138</v>
      </c>
      <c r="B332" s="84" t="s">
        <v>268</v>
      </c>
      <c r="C332" s="134" t="s">
        <v>12</v>
      </c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x14ac:dyDescent="0.25">
      <c r="A333" s="145" t="s">
        <v>139</v>
      </c>
      <c r="B333" s="1" t="s">
        <v>269</v>
      </c>
      <c r="C333" s="134" t="s">
        <v>12</v>
      </c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x14ac:dyDescent="0.25">
      <c r="A334" s="145" t="s">
        <v>142</v>
      </c>
      <c r="B334" s="1" t="s">
        <v>270</v>
      </c>
      <c r="C334" s="134" t="s">
        <v>12</v>
      </c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.75" thickBot="1" x14ac:dyDescent="0.3">
      <c r="A335" s="147" t="s">
        <v>143</v>
      </c>
      <c r="B335" s="35" t="s">
        <v>271</v>
      </c>
      <c r="C335" s="135" t="s">
        <v>12</v>
      </c>
      <c r="D335" s="35"/>
      <c r="E335" s="35"/>
      <c r="F335" s="35"/>
      <c r="G335" s="35"/>
      <c r="H335" s="35"/>
      <c r="I335" s="35"/>
      <c r="J335" s="35"/>
      <c r="K335" s="35"/>
      <c r="L335" s="35"/>
      <c r="M335" s="35"/>
    </row>
    <row r="336" spans="1:13" ht="15.75" thickBot="1" x14ac:dyDescent="0.3">
      <c r="A336" s="148"/>
      <c r="B336" s="111" t="s">
        <v>162</v>
      </c>
      <c r="C336" s="111" t="s">
        <v>12</v>
      </c>
      <c r="D336" s="137">
        <f>D324</f>
        <v>0</v>
      </c>
      <c r="E336" s="137">
        <f t="shared" ref="E336:K336" si="94">E324</f>
        <v>0</v>
      </c>
      <c r="F336" s="137">
        <f t="shared" si="94"/>
        <v>0</v>
      </c>
      <c r="G336" s="137">
        <f t="shared" si="94"/>
        <v>11.24</v>
      </c>
      <c r="H336" s="137">
        <f t="shared" si="94"/>
        <v>33.07</v>
      </c>
      <c r="I336" s="137">
        <f t="shared" si="94"/>
        <v>33.07</v>
      </c>
      <c r="J336" s="137">
        <f t="shared" si="94"/>
        <v>33.07</v>
      </c>
      <c r="K336" s="137">
        <f t="shared" si="94"/>
        <v>0</v>
      </c>
      <c r="L336" s="137">
        <f t="shared" ref="L336:M336" si="95">L324</f>
        <v>0</v>
      </c>
      <c r="M336" s="345">
        <f t="shared" si="95"/>
        <v>0</v>
      </c>
    </row>
    <row r="337" spans="1:13" x14ac:dyDescent="0.25">
      <c r="A337" s="144"/>
    </row>
    <row r="339" spans="1:13" ht="19.5" thickBot="1" x14ac:dyDescent="0.35">
      <c r="A339" s="510" t="s">
        <v>487</v>
      </c>
    </row>
    <row r="340" spans="1:13" ht="15.75" thickBot="1" x14ac:dyDescent="0.3">
      <c r="A340" s="653" t="s">
        <v>0</v>
      </c>
      <c r="B340" s="653" t="s">
        <v>1</v>
      </c>
      <c r="C340" s="653" t="s">
        <v>2</v>
      </c>
      <c r="D340" s="656" t="s">
        <v>176</v>
      </c>
      <c r="E340" s="657"/>
      <c r="F340" s="657"/>
      <c r="G340" s="657"/>
      <c r="H340" s="657"/>
      <c r="I340" s="657"/>
      <c r="J340" s="658"/>
      <c r="K340" s="656" t="s">
        <v>177</v>
      </c>
      <c r="L340" s="657"/>
      <c r="M340" s="658"/>
    </row>
    <row r="341" spans="1:13" ht="15.75" customHeight="1" thickBot="1" x14ac:dyDescent="0.3">
      <c r="A341" s="654"/>
      <c r="B341" s="654"/>
      <c r="C341" s="654"/>
      <c r="D341" s="650" t="s">
        <v>3</v>
      </c>
      <c r="E341" s="650"/>
      <c r="F341" s="651" t="s">
        <v>659</v>
      </c>
      <c r="G341" s="652"/>
      <c r="H341" s="653" t="s">
        <v>405</v>
      </c>
      <c r="I341" s="653" t="s">
        <v>518</v>
      </c>
      <c r="J341" s="653" t="s">
        <v>519</v>
      </c>
      <c r="K341" s="653" t="s">
        <v>405</v>
      </c>
      <c r="L341" s="653" t="s">
        <v>518</v>
      </c>
      <c r="M341" s="653" t="s">
        <v>519</v>
      </c>
    </row>
    <row r="342" spans="1:13" ht="15.75" thickBot="1" x14ac:dyDescent="0.3">
      <c r="A342" s="655"/>
      <c r="B342" s="655"/>
      <c r="C342" s="655"/>
      <c r="D342" s="62" t="s">
        <v>6</v>
      </c>
      <c r="E342" s="4" t="s">
        <v>7</v>
      </c>
      <c r="F342" s="4" t="s">
        <v>8</v>
      </c>
      <c r="G342" s="4" t="s">
        <v>9</v>
      </c>
      <c r="H342" s="655"/>
      <c r="I342" s="655"/>
      <c r="J342" s="655"/>
      <c r="K342" s="655"/>
      <c r="L342" s="655"/>
      <c r="M342" s="655"/>
    </row>
    <row r="343" spans="1:13" x14ac:dyDescent="0.25">
      <c r="A343" s="3">
        <v>1</v>
      </c>
      <c r="B343" s="3">
        <v>2</v>
      </c>
      <c r="C343" s="3">
        <v>3</v>
      </c>
      <c r="D343" s="3">
        <v>4</v>
      </c>
      <c r="E343" s="3">
        <v>5</v>
      </c>
      <c r="F343" s="3">
        <v>6</v>
      </c>
      <c r="G343" s="3">
        <v>7</v>
      </c>
      <c r="H343" s="3">
        <v>8</v>
      </c>
      <c r="I343" s="3">
        <v>9</v>
      </c>
      <c r="J343" s="3">
        <v>10</v>
      </c>
      <c r="K343" s="33">
        <v>11</v>
      </c>
      <c r="L343" s="33">
        <v>12</v>
      </c>
      <c r="M343" s="33">
        <v>13</v>
      </c>
    </row>
    <row r="344" spans="1:13" x14ac:dyDescent="0.25">
      <c r="A344" s="140">
        <v>1</v>
      </c>
      <c r="B344" s="177" t="s">
        <v>113</v>
      </c>
      <c r="C344" s="236" t="s">
        <v>12</v>
      </c>
      <c r="D344" s="51">
        <f>SUM(D345:D350)</f>
        <v>0</v>
      </c>
      <c r="E344" s="51">
        <f t="shared" ref="E344:J344" si="96">SUM(E345:E350)</f>
        <v>0</v>
      </c>
      <c r="F344" s="51">
        <f t="shared" si="96"/>
        <v>195.405</v>
      </c>
      <c r="G344" s="51">
        <f t="shared" si="96"/>
        <v>1904.8829999999998</v>
      </c>
      <c r="H344" s="51">
        <f t="shared" si="96"/>
        <v>1904.8829999999998</v>
      </c>
      <c r="I344" s="51">
        <f t="shared" si="96"/>
        <v>1904.8829999999998</v>
      </c>
      <c r="J344" s="51">
        <f t="shared" si="96"/>
        <v>1904.8829999999998</v>
      </c>
      <c r="K344" s="51">
        <f t="shared" ref="K344:M344" si="97">SUM(K345:K350)</f>
        <v>0</v>
      </c>
      <c r="L344" s="51">
        <f t="shared" si="97"/>
        <v>0</v>
      </c>
      <c r="M344" s="51">
        <f t="shared" si="97"/>
        <v>0</v>
      </c>
    </row>
    <row r="345" spans="1:13" ht="25.5" x14ac:dyDescent="0.25">
      <c r="A345" s="15" t="s">
        <v>11</v>
      </c>
      <c r="B345" s="11" t="s">
        <v>646</v>
      </c>
      <c r="C345" s="34" t="s">
        <v>12</v>
      </c>
      <c r="D345" s="1"/>
      <c r="E345" s="1"/>
      <c r="F345" s="1">
        <v>110.405</v>
      </c>
      <c r="G345" s="1">
        <v>1059.8879999999999</v>
      </c>
      <c r="H345" s="1">
        <v>1059.8879999999999</v>
      </c>
      <c r="I345" s="1">
        <v>1059.8879999999999</v>
      </c>
      <c r="J345" s="1">
        <v>1059.8879999999999</v>
      </c>
      <c r="K345" s="1"/>
      <c r="L345" s="1"/>
      <c r="M345" s="1"/>
    </row>
    <row r="346" spans="1:13" x14ac:dyDescent="0.25">
      <c r="A346" s="15" t="s">
        <v>19</v>
      </c>
      <c r="B346" s="11" t="s">
        <v>647</v>
      </c>
      <c r="C346" s="34" t="s">
        <v>12</v>
      </c>
      <c r="D346" s="1"/>
      <c r="E346" s="1"/>
      <c r="F346" s="1">
        <v>85</v>
      </c>
      <c r="G346" s="1">
        <v>844.995</v>
      </c>
      <c r="H346" s="1">
        <v>844.995</v>
      </c>
      <c r="I346" s="1">
        <v>844.995</v>
      </c>
      <c r="J346" s="1">
        <v>844.995</v>
      </c>
      <c r="K346" s="1"/>
      <c r="L346" s="1"/>
      <c r="M346" s="1"/>
    </row>
    <row r="347" spans="1:13" x14ac:dyDescent="0.25">
      <c r="A347" s="15" t="s">
        <v>31</v>
      </c>
      <c r="B347" s="11"/>
      <c r="C347" s="34" t="s">
        <v>12</v>
      </c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x14ac:dyDescent="0.25">
      <c r="A348" s="15" t="s">
        <v>267</v>
      </c>
      <c r="B348" s="11"/>
      <c r="C348" s="34" t="s">
        <v>12</v>
      </c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x14ac:dyDescent="0.25">
      <c r="A349" s="15" t="s">
        <v>41</v>
      </c>
      <c r="B349" s="11"/>
      <c r="C349" s="34" t="s">
        <v>12</v>
      </c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x14ac:dyDescent="0.25">
      <c r="A350" s="15" t="s">
        <v>42</v>
      </c>
      <c r="B350" s="11"/>
      <c r="C350" s="34" t="s">
        <v>12</v>
      </c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x14ac:dyDescent="0.25">
      <c r="A351" s="140" t="s">
        <v>53</v>
      </c>
      <c r="B351" s="178" t="s">
        <v>115</v>
      </c>
      <c r="C351" s="236" t="s">
        <v>12</v>
      </c>
      <c r="D351" s="51">
        <f>SUM(D352:D354)</f>
        <v>0</v>
      </c>
      <c r="E351" s="51">
        <f t="shared" ref="E351:J351" si="98">SUM(E352:E354)</f>
        <v>0</v>
      </c>
      <c r="F351" s="51">
        <f t="shared" si="98"/>
        <v>0</v>
      </c>
      <c r="G351" s="51">
        <f t="shared" si="98"/>
        <v>0</v>
      </c>
      <c r="H351" s="51">
        <f t="shared" si="98"/>
        <v>0</v>
      </c>
      <c r="I351" s="51">
        <f t="shared" si="98"/>
        <v>0</v>
      </c>
      <c r="J351" s="51">
        <f t="shared" si="98"/>
        <v>0</v>
      </c>
      <c r="K351" s="51">
        <f t="shared" ref="K351:M351" si="99">SUM(K352:K354)</f>
        <v>0</v>
      </c>
      <c r="L351" s="51">
        <f t="shared" si="99"/>
        <v>0</v>
      </c>
      <c r="M351" s="51">
        <f t="shared" si="99"/>
        <v>0</v>
      </c>
    </row>
    <row r="352" spans="1:13" x14ac:dyDescent="0.25">
      <c r="A352" s="243" t="s">
        <v>55</v>
      </c>
      <c r="B352" s="242"/>
      <c r="C352" s="34" t="s">
        <v>12</v>
      </c>
      <c r="D352" s="157"/>
      <c r="E352" s="157"/>
      <c r="F352" s="157"/>
      <c r="G352" s="157"/>
      <c r="H352" s="157"/>
      <c r="I352" s="157"/>
      <c r="J352" s="157"/>
      <c r="K352" s="157"/>
      <c r="L352" s="157"/>
      <c r="M352" s="157"/>
    </row>
    <row r="353" spans="1:13" x14ac:dyDescent="0.25">
      <c r="A353" s="243" t="s">
        <v>56</v>
      </c>
      <c r="B353" s="242"/>
      <c r="C353" s="34" t="s">
        <v>12</v>
      </c>
      <c r="D353" s="157"/>
      <c r="E353" s="157"/>
      <c r="F353" s="157"/>
      <c r="G353" s="157"/>
      <c r="H353" s="157"/>
      <c r="I353" s="157"/>
      <c r="J353" s="157"/>
      <c r="K353" s="157"/>
      <c r="L353" s="157"/>
      <c r="M353" s="157"/>
    </row>
    <row r="354" spans="1:13" x14ac:dyDescent="0.25">
      <c r="A354" s="243" t="s">
        <v>58</v>
      </c>
      <c r="B354" s="242"/>
      <c r="C354" s="34" t="s">
        <v>12</v>
      </c>
      <c r="D354" s="157"/>
      <c r="E354" s="157"/>
      <c r="F354" s="157"/>
      <c r="G354" s="157"/>
      <c r="H354" s="157"/>
      <c r="I354" s="157"/>
      <c r="J354" s="157"/>
      <c r="K354" s="157"/>
      <c r="L354" s="157"/>
      <c r="M354" s="157"/>
    </row>
    <row r="355" spans="1:13" x14ac:dyDescent="0.25">
      <c r="A355" s="140" t="s">
        <v>64</v>
      </c>
      <c r="B355" s="178" t="s">
        <v>117</v>
      </c>
      <c r="C355" s="236" t="s">
        <v>12</v>
      </c>
      <c r="D355" s="51">
        <f>SUM(D356:D359)</f>
        <v>0</v>
      </c>
      <c r="E355" s="51">
        <f t="shared" ref="E355:J355" si="100">SUM(E356:E359)</f>
        <v>0</v>
      </c>
      <c r="F355" s="51">
        <f t="shared" si="100"/>
        <v>0</v>
      </c>
      <c r="G355" s="51">
        <f t="shared" si="100"/>
        <v>0</v>
      </c>
      <c r="H355" s="51">
        <f t="shared" si="100"/>
        <v>0</v>
      </c>
      <c r="I355" s="51">
        <f t="shared" si="100"/>
        <v>0</v>
      </c>
      <c r="J355" s="51">
        <f t="shared" si="100"/>
        <v>0</v>
      </c>
      <c r="K355" s="51">
        <f t="shared" ref="K355:M355" si="101">SUM(K356:K359)</f>
        <v>0</v>
      </c>
      <c r="L355" s="51">
        <f t="shared" si="101"/>
        <v>0</v>
      </c>
      <c r="M355" s="51">
        <f t="shared" si="101"/>
        <v>0</v>
      </c>
    </row>
    <row r="356" spans="1:13" x14ac:dyDescent="0.25">
      <c r="A356" s="241" t="s">
        <v>66</v>
      </c>
      <c r="B356" s="240"/>
      <c r="C356" s="34" t="s">
        <v>12</v>
      </c>
      <c r="D356" s="157"/>
      <c r="E356" s="157"/>
      <c r="F356" s="157"/>
      <c r="G356" s="157"/>
      <c r="H356" s="157"/>
      <c r="I356" s="157"/>
      <c r="J356" s="157"/>
      <c r="K356" s="157"/>
      <c r="L356" s="157"/>
      <c r="M356" s="157"/>
    </row>
    <row r="357" spans="1:13" x14ac:dyDescent="0.25">
      <c r="A357" s="241" t="s">
        <v>82</v>
      </c>
      <c r="B357" s="240"/>
      <c r="C357" s="34" t="s">
        <v>12</v>
      </c>
      <c r="D357" s="157"/>
      <c r="E357" s="157"/>
      <c r="F357" s="157"/>
      <c r="G357" s="157"/>
      <c r="H357" s="157"/>
      <c r="I357" s="157"/>
      <c r="J357" s="157"/>
      <c r="K357" s="157"/>
      <c r="L357" s="157"/>
      <c r="M357" s="157"/>
    </row>
    <row r="358" spans="1:13" x14ac:dyDescent="0.25">
      <c r="A358" s="241" t="s">
        <v>88</v>
      </c>
      <c r="B358" s="240"/>
      <c r="C358" s="34" t="s">
        <v>12</v>
      </c>
      <c r="D358" s="157"/>
      <c r="E358" s="157"/>
      <c r="F358" s="157"/>
      <c r="G358" s="157"/>
      <c r="H358" s="157"/>
      <c r="I358" s="157"/>
      <c r="J358" s="157"/>
      <c r="K358" s="157"/>
      <c r="L358" s="157"/>
      <c r="M358" s="157"/>
    </row>
    <row r="359" spans="1:13" x14ac:dyDescent="0.25">
      <c r="A359" s="241" t="s">
        <v>90</v>
      </c>
      <c r="B359" s="240"/>
      <c r="C359" s="34" t="s">
        <v>12</v>
      </c>
      <c r="D359" s="157"/>
      <c r="E359" s="157"/>
      <c r="F359" s="157"/>
      <c r="G359" s="157"/>
      <c r="H359" s="157"/>
      <c r="I359" s="157"/>
      <c r="J359" s="157"/>
      <c r="K359" s="157"/>
      <c r="L359" s="157"/>
      <c r="M359" s="157"/>
    </row>
    <row r="360" spans="1:13" x14ac:dyDescent="0.25">
      <c r="A360" s="237" t="s">
        <v>102</v>
      </c>
      <c r="B360" s="238" t="s">
        <v>119</v>
      </c>
      <c r="C360" s="239" t="s">
        <v>12</v>
      </c>
      <c r="D360" s="51">
        <f>SUM(D361:D365)</f>
        <v>0</v>
      </c>
      <c r="E360" s="51">
        <f t="shared" ref="E360:J360" si="102">SUM(E361:E365)</f>
        <v>0</v>
      </c>
      <c r="F360" s="51">
        <f t="shared" si="102"/>
        <v>0</v>
      </c>
      <c r="G360" s="51">
        <f t="shared" si="102"/>
        <v>0</v>
      </c>
      <c r="H360" s="51">
        <f t="shared" si="102"/>
        <v>0</v>
      </c>
      <c r="I360" s="51">
        <f t="shared" si="102"/>
        <v>0</v>
      </c>
      <c r="J360" s="51">
        <f t="shared" si="102"/>
        <v>0</v>
      </c>
      <c r="K360" s="51">
        <f t="shared" ref="K360:M360" si="103">SUM(K361:K365)</f>
        <v>0</v>
      </c>
      <c r="L360" s="51">
        <f t="shared" si="103"/>
        <v>0</v>
      </c>
      <c r="M360" s="51">
        <f t="shared" si="103"/>
        <v>0</v>
      </c>
    </row>
    <row r="361" spans="1:13" x14ac:dyDescent="0.25">
      <c r="A361" s="145" t="s">
        <v>104</v>
      </c>
      <c r="B361" s="1"/>
      <c r="C361" s="134" t="s">
        <v>12</v>
      </c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x14ac:dyDescent="0.25">
      <c r="A362" s="145" t="s">
        <v>277</v>
      </c>
      <c r="B362" s="1"/>
      <c r="C362" s="134" t="s">
        <v>12</v>
      </c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x14ac:dyDescent="0.25">
      <c r="A363" s="145" t="s">
        <v>278</v>
      </c>
      <c r="B363" s="1"/>
      <c r="C363" s="134" t="s">
        <v>12</v>
      </c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x14ac:dyDescent="0.25">
      <c r="A364" s="145" t="s">
        <v>279</v>
      </c>
      <c r="B364" s="1"/>
      <c r="C364" s="134" t="s">
        <v>12</v>
      </c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.75" thickBot="1" x14ac:dyDescent="0.3">
      <c r="A365" s="147" t="s">
        <v>280</v>
      </c>
      <c r="B365" s="35"/>
      <c r="C365" s="135" t="s">
        <v>12</v>
      </c>
      <c r="D365" s="35"/>
      <c r="E365" s="35"/>
      <c r="F365" s="35"/>
      <c r="G365" s="35"/>
      <c r="H365" s="35"/>
      <c r="I365" s="35"/>
      <c r="J365" s="35"/>
      <c r="K365" s="35"/>
      <c r="L365" s="35"/>
      <c r="M365" s="35"/>
    </row>
    <row r="366" spans="1:13" ht="15.75" thickBot="1" x14ac:dyDescent="0.3">
      <c r="A366" s="113"/>
      <c r="B366" s="111" t="s">
        <v>162</v>
      </c>
      <c r="C366" s="111"/>
      <c r="D366" s="111">
        <f>D344+D351+D355+D360</f>
        <v>0</v>
      </c>
      <c r="E366" s="111">
        <f t="shared" ref="E366:J366" si="104">E344+E351+E355+E360</f>
        <v>0</v>
      </c>
      <c r="F366" s="111">
        <f t="shared" si="104"/>
        <v>195.405</v>
      </c>
      <c r="G366" s="111">
        <f t="shared" si="104"/>
        <v>1904.8829999999998</v>
      </c>
      <c r="H366" s="111">
        <f t="shared" si="104"/>
        <v>1904.8829999999998</v>
      </c>
      <c r="I366" s="111">
        <f t="shared" si="104"/>
        <v>1904.8829999999998</v>
      </c>
      <c r="J366" s="111">
        <f t="shared" si="104"/>
        <v>1904.8829999999998</v>
      </c>
      <c r="K366" s="111">
        <f t="shared" ref="K366:M366" si="105">K344+K351+K355+K360</f>
        <v>0</v>
      </c>
      <c r="L366" s="111">
        <f t="shared" si="105"/>
        <v>0</v>
      </c>
      <c r="M366" s="111">
        <f t="shared" si="105"/>
        <v>0</v>
      </c>
    </row>
    <row r="369" spans="1:13" ht="19.5" thickBot="1" x14ac:dyDescent="0.35">
      <c r="A369" s="510" t="s">
        <v>488</v>
      </c>
    </row>
    <row r="370" spans="1:13" ht="15.75" thickBot="1" x14ac:dyDescent="0.3">
      <c r="A370" s="653" t="s">
        <v>0</v>
      </c>
      <c r="B370" s="653" t="s">
        <v>1</v>
      </c>
      <c r="C370" s="653" t="s">
        <v>2</v>
      </c>
      <c r="D370" s="656" t="s">
        <v>176</v>
      </c>
      <c r="E370" s="657"/>
      <c r="F370" s="657"/>
      <c r="G370" s="657"/>
      <c r="H370" s="657"/>
      <c r="I370" s="657"/>
      <c r="J370" s="658"/>
      <c r="K370" s="656" t="s">
        <v>177</v>
      </c>
      <c r="L370" s="657"/>
      <c r="M370" s="658"/>
    </row>
    <row r="371" spans="1:13" ht="15.75" customHeight="1" thickBot="1" x14ac:dyDescent="0.3">
      <c r="A371" s="654"/>
      <c r="B371" s="654"/>
      <c r="C371" s="654"/>
      <c r="D371" s="650" t="s">
        <v>3</v>
      </c>
      <c r="E371" s="650"/>
      <c r="F371" s="651" t="s">
        <v>659</v>
      </c>
      <c r="G371" s="652"/>
      <c r="H371" s="653" t="s">
        <v>405</v>
      </c>
      <c r="I371" s="653" t="s">
        <v>518</v>
      </c>
      <c r="J371" s="653" t="s">
        <v>519</v>
      </c>
      <c r="K371" s="653" t="s">
        <v>405</v>
      </c>
      <c r="L371" s="653" t="s">
        <v>518</v>
      </c>
      <c r="M371" s="653" t="s">
        <v>521</v>
      </c>
    </row>
    <row r="372" spans="1:13" ht="15.75" thickBot="1" x14ac:dyDescent="0.3">
      <c r="A372" s="655"/>
      <c r="B372" s="655"/>
      <c r="C372" s="655"/>
      <c r="D372" s="62" t="s">
        <v>6</v>
      </c>
      <c r="E372" s="4" t="s">
        <v>7</v>
      </c>
      <c r="F372" s="4" t="s">
        <v>8</v>
      </c>
      <c r="G372" s="4" t="s">
        <v>9</v>
      </c>
      <c r="H372" s="655"/>
      <c r="I372" s="655"/>
      <c r="J372" s="655"/>
      <c r="K372" s="655"/>
      <c r="L372" s="655"/>
      <c r="M372" s="655"/>
    </row>
    <row r="373" spans="1:13" x14ac:dyDescent="0.25">
      <c r="A373" s="3">
        <v>1</v>
      </c>
      <c r="B373" s="3">
        <v>2</v>
      </c>
      <c r="C373" s="3">
        <v>3</v>
      </c>
      <c r="D373" s="3">
        <v>4</v>
      </c>
      <c r="E373" s="3">
        <v>5</v>
      </c>
      <c r="F373" s="3">
        <v>6</v>
      </c>
      <c r="G373" s="3">
        <v>7</v>
      </c>
      <c r="H373" s="3">
        <v>8</v>
      </c>
      <c r="I373" s="3">
        <v>9</v>
      </c>
      <c r="J373" s="3">
        <v>10</v>
      </c>
      <c r="K373" s="33">
        <v>11</v>
      </c>
      <c r="L373" s="33">
        <v>12</v>
      </c>
      <c r="M373" s="33">
        <v>13</v>
      </c>
    </row>
    <row r="374" spans="1:13" x14ac:dyDescent="0.25">
      <c r="A374" s="346"/>
      <c r="B374" s="347"/>
      <c r="C374" s="348"/>
      <c r="D374" s="108"/>
      <c r="E374" s="108"/>
      <c r="F374" s="108"/>
      <c r="G374" s="108"/>
      <c r="H374" s="108"/>
      <c r="I374" s="108"/>
      <c r="J374" s="108"/>
      <c r="K374" s="108"/>
      <c r="L374" s="47"/>
      <c r="M374" s="47"/>
    </row>
    <row r="375" spans="1:13" ht="25.5" x14ac:dyDescent="0.25">
      <c r="A375" s="140" t="s">
        <v>11</v>
      </c>
      <c r="B375" s="264" t="s">
        <v>123</v>
      </c>
      <c r="C375" s="125" t="s">
        <v>12</v>
      </c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</row>
    <row r="376" spans="1:13" ht="38.25" x14ac:dyDescent="0.25">
      <c r="A376" s="140" t="s">
        <v>19</v>
      </c>
      <c r="B376" s="264" t="s">
        <v>125</v>
      </c>
      <c r="C376" s="125" t="s">
        <v>12</v>
      </c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</row>
    <row r="377" spans="1:13" ht="38.25" x14ac:dyDescent="0.25">
      <c r="A377" s="140" t="s">
        <v>31</v>
      </c>
      <c r="B377" s="264" t="s">
        <v>127</v>
      </c>
      <c r="C377" s="125" t="s">
        <v>12</v>
      </c>
      <c r="D377" s="102">
        <f>SUM(D378:D379)</f>
        <v>0</v>
      </c>
      <c r="E377" s="102">
        <f t="shared" ref="E377:M377" si="106">SUM(E378:E379)</f>
        <v>0</v>
      </c>
      <c r="F377" s="102">
        <f t="shared" si="106"/>
        <v>131.25</v>
      </c>
      <c r="G377" s="102">
        <f t="shared" si="106"/>
        <v>156.43</v>
      </c>
      <c r="H377" s="102">
        <f t="shared" si="106"/>
        <v>125.14400000000001</v>
      </c>
      <c r="I377" s="102">
        <f t="shared" si="106"/>
        <v>125.14400000000001</v>
      </c>
      <c r="J377" s="102">
        <f t="shared" si="106"/>
        <v>125.14400000000001</v>
      </c>
      <c r="K377" s="102">
        <f t="shared" si="106"/>
        <v>0</v>
      </c>
      <c r="L377" s="102">
        <f t="shared" si="106"/>
        <v>0</v>
      </c>
      <c r="M377" s="102">
        <f t="shared" si="106"/>
        <v>0</v>
      </c>
    </row>
    <row r="378" spans="1:13" ht="25.5" x14ac:dyDescent="0.25">
      <c r="A378" s="15" t="s">
        <v>406</v>
      </c>
      <c r="B378" s="27" t="s">
        <v>395</v>
      </c>
      <c r="C378" s="2" t="s">
        <v>12</v>
      </c>
      <c r="D378" s="84"/>
      <c r="E378" s="84"/>
      <c r="F378" s="84">
        <v>131.25</v>
      </c>
      <c r="G378" s="84">
        <v>156.43</v>
      </c>
      <c r="H378" s="84">
        <v>125.14400000000001</v>
      </c>
      <c r="I378" s="84">
        <v>125.14400000000001</v>
      </c>
      <c r="J378" s="84">
        <v>125.14400000000001</v>
      </c>
      <c r="K378" s="84"/>
      <c r="L378" s="84"/>
      <c r="M378" s="84"/>
    </row>
    <row r="379" spans="1:13" ht="25.5" x14ac:dyDescent="0.25">
      <c r="A379" s="15" t="s">
        <v>407</v>
      </c>
      <c r="B379" s="27" t="s">
        <v>396</v>
      </c>
      <c r="C379" s="2" t="s">
        <v>12</v>
      </c>
      <c r="D379" s="84"/>
      <c r="E379" s="84"/>
      <c r="F379" s="84"/>
      <c r="G379" s="84"/>
      <c r="H379" s="84"/>
      <c r="I379" s="84"/>
      <c r="J379" s="84"/>
      <c r="K379" s="84"/>
      <c r="L379" s="84"/>
      <c r="M379" s="84"/>
    </row>
    <row r="380" spans="1:13" x14ac:dyDescent="0.25">
      <c r="A380" s="140" t="s">
        <v>267</v>
      </c>
      <c r="B380" s="264" t="s">
        <v>129</v>
      </c>
      <c r="C380" s="125" t="s">
        <v>12</v>
      </c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</row>
    <row r="381" spans="1:13" x14ac:dyDescent="0.25">
      <c r="A381" s="140" t="s">
        <v>41</v>
      </c>
      <c r="B381" s="264" t="s">
        <v>131</v>
      </c>
      <c r="C381" s="125" t="s">
        <v>12</v>
      </c>
      <c r="D381" s="125">
        <f>SUM(D382:D385)</f>
        <v>0</v>
      </c>
      <c r="E381" s="125">
        <f t="shared" ref="E381:J381" si="107">SUM(E382:E385)</f>
        <v>0</v>
      </c>
      <c r="F381" s="125">
        <f t="shared" si="107"/>
        <v>0</v>
      </c>
      <c r="G381" s="125">
        <f t="shared" si="107"/>
        <v>0</v>
      </c>
      <c r="H381" s="125">
        <f t="shared" si="107"/>
        <v>0</v>
      </c>
      <c r="I381" s="125">
        <f t="shared" si="107"/>
        <v>0</v>
      </c>
      <c r="J381" s="125">
        <f t="shared" si="107"/>
        <v>0</v>
      </c>
      <c r="K381" s="125">
        <f t="shared" ref="K381:M381" si="108">SUM(K382:K385)</f>
        <v>0</v>
      </c>
      <c r="L381" s="125">
        <f t="shared" si="108"/>
        <v>0</v>
      </c>
      <c r="M381" s="125">
        <f t="shared" si="108"/>
        <v>0</v>
      </c>
    </row>
    <row r="382" spans="1:13" x14ac:dyDescent="0.25">
      <c r="A382" s="15" t="s">
        <v>408</v>
      </c>
      <c r="B382" s="27"/>
      <c r="C382" s="2" t="s">
        <v>12</v>
      </c>
      <c r="D382" s="84"/>
      <c r="E382" s="84"/>
      <c r="F382" s="84"/>
      <c r="G382" s="84"/>
      <c r="H382" s="84"/>
      <c r="I382" s="84"/>
      <c r="J382" s="84"/>
      <c r="K382" s="84"/>
      <c r="L382" s="84"/>
      <c r="M382" s="84"/>
    </row>
    <row r="383" spans="1:13" x14ac:dyDescent="0.25">
      <c r="A383" s="15" t="s">
        <v>409</v>
      </c>
      <c r="B383" s="27"/>
      <c r="C383" s="2" t="s">
        <v>12</v>
      </c>
      <c r="D383" s="84"/>
      <c r="E383" s="84"/>
      <c r="F383" s="84"/>
      <c r="G383" s="84"/>
      <c r="H383" s="84"/>
      <c r="I383" s="84"/>
      <c r="J383" s="84"/>
      <c r="K383" s="84"/>
      <c r="L383" s="84"/>
      <c r="M383" s="84"/>
    </row>
    <row r="384" spans="1:13" x14ac:dyDescent="0.25">
      <c r="A384" s="15" t="s">
        <v>410</v>
      </c>
      <c r="B384" s="27"/>
      <c r="C384" s="2" t="s">
        <v>12</v>
      </c>
      <c r="D384" s="84"/>
      <c r="E384" s="84"/>
      <c r="F384" s="84"/>
      <c r="G384" s="84"/>
      <c r="H384" s="84"/>
      <c r="I384" s="84"/>
      <c r="J384" s="84"/>
      <c r="K384" s="84"/>
      <c r="L384" s="84"/>
      <c r="M384" s="84"/>
    </row>
    <row r="385" spans="1:13" x14ac:dyDescent="0.25">
      <c r="A385" s="15" t="s">
        <v>411</v>
      </c>
      <c r="B385" s="27"/>
      <c r="C385" s="2" t="s">
        <v>12</v>
      </c>
      <c r="D385" s="84"/>
      <c r="E385" s="84"/>
      <c r="F385" s="84"/>
      <c r="G385" s="84"/>
      <c r="H385" s="84"/>
      <c r="I385" s="84"/>
      <c r="J385" s="84"/>
      <c r="K385" s="84"/>
      <c r="L385" s="84"/>
      <c r="M385" s="84"/>
    </row>
    <row r="386" spans="1:13" ht="89.25" x14ac:dyDescent="0.25">
      <c r="A386" s="140" t="s">
        <v>43</v>
      </c>
      <c r="B386" s="264" t="s">
        <v>133</v>
      </c>
      <c r="C386" s="125" t="s">
        <v>12</v>
      </c>
      <c r="D386" s="125">
        <f>SUM(D387:D390)</f>
        <v>0</v>
      </c>
      <c r="E386" s="125">
        <f t="shared" ref="E386:J386" si="109">SUM(E387:E390)</f>
        <v>0</v>
      </c>
      <c r="F386" s="125">
        <f t="shared" si="109"/>
        <v>0</v>
      </c>
      <c r="G386" s="125">
        <f t="shared" si="109"/>
        <v>0</v>
      </c>
      <c r="H386" s="125">
        <f t="shared" si="109"/>
        <v>0</v>
      </c>
      <c r="I386" s="125">
        <f t="shared" si="109"/>
        <v>0</v>
      </c>
      <c r="J386" s="125">
        <f t="shared" si="109"/>
        <v>0</v>
      </c>
      <c r="K386" s="125">
        <f t="shared" ref="K386:M386" si="110">SUM(K387:K390)</f>
        <v>0</v>
      </c>
      <c r="L386" s="125">
        <f t="shared" si="110"/>
        <v>0</v>
      </c>
      <c r="M386" s="125">
        <f t="shared" si="110"/>
        <v>0</v>
      </c>
    </row>
    <row r="387" spans="1:13" x14ac:dyDescent="0.25">
      <c r="A387" s="26" t="s">
        <v>45</v>
      </c>
      <c r="B387" s="84"/>
      <c r="C387" s="84"/>
      <c r="D387" s="84"/>
      <c r="E387" s="84"/>
      <c r="F387" s="84"/>
      <c r="G387" s="84"/>
      <c r="H387" s="84"/>
      <c r="I387" s="84"/>
      <c r="J387" s="84"/>
      <c r="K387" s="84"/>
      <c r="L387" s="84"/>
      <c r="M387" s="84"/>
    </row>
    <row r="388" spans="1:13" x14ac:dyDescent="0.25">
      <c r="A388" s="28" t="s">
        <v>47</v>
      </c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x14ac:dyDescent="0.25">
      <c r="A389" s="26" t="s">
        <v>49</v>
      </c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.75" thickBot="1" x14ac:dyDescent="0.3">
      <c r="A390" s="29" t="s">
        <v>51</v>
      </c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</row>
    <row r="391" spans="1:13" ht="15.75" thickBot="1" x14ac:dyDescent="0.3">
      <c r="A391" s="114"/>
      <c r="B391" s="111" t="s">
        <v>162</v>
      </c>
      <c r="C391" s="111" t="s">
        <v>12</v>
      </c>
      <c r="D391" s="115">
        <f>D375+D376+D377+D380+D381+D386</f>
        <v>0</v>
      </c>
      <c r="E391" s="115">
        <f t="shared" ref="E391:M391" si="111">E375+E376+E377+E380+E381+E386</f>
        <v>0</v>
      </c>
      <c r="F391" s="115">
        <f t="shared" si="111"/>
        <v>131.25</v>
      </c>
      <c r="G391" s="115">
        <f t="shared" si="111"/>
        <v>156.43</v>
      </c>
      <c r="H391" s="115">
        <f t="shared" si="111"/>
        <v>125.14400000000001</v>
      </c>
      <c r="I391" s="115">
        <f t="shared" si="111"/>
        <v>125.14400000000001</v>
      </c>
      <c r="J391" s="115">
        <f t="shared" si="111"/>
        <v>125.14400000000001</v>
      </c>
      <c r="K391" s="115">
        <f t="shared" si="111"/>
        <v>0</v>
      </c>
      <c r="L391" s="115">
        <f t="shared" si="111"/>
        <v>0</v>
      </c>
      <c r="M391" s="115">
        <f t="shared" si="111"/>
        <v>0</v>
      </c>
    </row>
    <row r="393" spans="1:13" ht="19.5" thickBot="1" x14ac:dyDescent="0.35">
      <c r="A393" s="510" t="s">
        <v>510</v>
      </c>
    </row>
    <row r="394" spans="1:13" ht="15.75" thickBot="1" x14ac:dyDescent="0.3">
      <c r="A394" s="653" t="s">
        <v>0</v>
      </c>
      <c r="B394" s="653" t="s">
        <v>1</v>
      </c>
      <c r="C394" s="653" t="s">
        <v>2</v>
      </c>
      <c r="D394" s="656" t="s">
        <v>176</v>
      </c>
      <c r="E394" s="657"/>
      <c r="F394" s="657"/>
      <c r="G394" s="657"/>
      <c r="H394" s="657"/>
      <c r="I394" s="657"/>
      <c r="J394" s="658"/>
      <c r="K394" s="656" t="s">
        <v>177</v>
      </c>
      <c r="L394" s="657"/>
      <c r="M394" s="658"/>
    </row>
    <row r="395" spans="1:13" ht="15.75" customHeight="1" thickBot="1" x14ac:dyDescent="0.3">
      <c r="A395" s="654"/>
      <c r="B395" s="654"/>
      <c r="C395" s="654"/>
      <c r="D395" s="650" t="s">
        <v>3</v>
      </c>
      <c r="E395" s="650"/>
      <c r="F395" s="651" t="s">
        <v>659</v>
      </c>
      <c r="G395" s="652"/>
      <c r="H395" s="653" t="s">
        <v>405</v>
      </c>
      <c r="I395" s="653" t="s">
        <v>518</v>
      </c>
      <c r="J395" s="653" t="s">
        <v>519</v>
      </c>
      <c r="K395" s="653" t="s">
        <v>405</v>
      </c>
      <c r="L395" s="653" t="s">
        <v>520</v>
      </c>
      <c r="M395" s="653" t="s">
        <v>519</v>
      </c>
    </row>
    <row r="396" spans="1:13" ht="15.75" thickBot="1" x14ac:dyDescent="0.3">
      <c r="A396" s="655"/>
      <c r="B396" s="655"/>
      <c r="C396" s="655"/>
      <c r="D396" s="62" t="s">
        <v>6</v>
      </c>
      <c r="E396" s="4" t="s">
        <v>7</v>
      </c>
      <c r="F396" s="4" t="s">
        <v>8</v>
      </c>
      <c r="G396" s="4" t="s">
        <v>9</v>
      </c>
      <c r="H396" s="655"/>
      <c r="I396" s="655"/>
      <c r="J396" s="655"/>
      <c r="K396" s="655"/>
      <c r="L396" s="655"/>
      <c r="M396" s="655"/>
    </row>
    <row r="397" spans="1:13" x14ac:dyDescent="0.25">
      <c r="A397" s="3">
        <v>1</v>
      </c>
      <c r="B397" s="3">
        <v>2</v>
      </c>
      <c r="C397" s="3">
        <v>3</v>
      </c>
      <c r="D397" s="3">
        <v>4</v>
      </c>
      <c r="E397" s="3">
        <v>5</v>
      </c>
      <c r="F397" s="3">
        <v>6</v>
      </c>
      <c r="G397" s="3">
        <v>7</v>
      </c>
      <c r="H397" s="3">
        <v>8</v>
      </c>
      <c r="I397" s="3">
        <v>9</v>
      </c>
      <c r="J397" s="3">
        <v>10</v>
      </c>
      <c r="K397" s="33">
        <v>11</v>
      </c>
      <c r="L397" s="33">
        <v>12</v>
      </c>
      <c r="M397" s="33">
        <v>13</v>
      </c>
    </row>
    <row r="398" spans="1:13" ht="89.25" x14ac:dyDescent="0.25">
      <c r="A398" s="140" t="s">
        <v>184</v>
      </c>
      <c r="B398" s="264" t="s">
        <v>389</v>
      </c>
      <c r="C398" s="265" t="s">
        <v>12</v>
      </c>
      <c r="D398" s="125">
        <f>SUM(D399:D403)</f>
        <v>0</v>
      </c>
      <c r="E398" s="125">
        <f t="shared" ref="E398:J398" si="112">SUM(E399:E403)</f>
        <v>0</v>
      </c>
      <c r="F398" s="125">
        <f t="shared" si="112"/>
        <v>0</v>
      </c>
      <c r="G398" s="125">
        <f t="shared" si="112"/>
        <v>0</v>
      </c>
      <c r="H398" s="125">
        <f t="shared" si="112"/>
        <v>0</v>
      </c>
      <c r="I398" s="125">
        <f t="shared" si="112"/>
        <v>0</v>
      </c>
      <c r="J398" s="125">
        <f t="shared" si="112"/>
        <v>0</v>
      </c>
      <c r="K398" s="125">
        <f t="shared" ref="K398:M398" si="113">SUM(K399:K403)</f>
        <v>0</v>
      </c>
      <c r="L398" s="125">
        <f t="shared" si="113"/>
        <v>0</v>
      </c>
      <c r="M398" s="125">
        <f t="shared" si="113"/>
        <v>0</v>
      </c>
    </row>
    <row r="399" spans="1:13" x14ac:dyDescent="0.25">
      <c r="A399" s="15" t="s">
        <v>11</v>
      </c>
      <c r="B399" s="260"/>
      <c r="C399" s="261" t="s">
        <v>12</v>
      </c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x14ac:dyDescent="0.25">
      <c r="A400" s="15" t="s">
        <v>19</v>
      </c>
      <c r="B400" s="260"/>
      <c r="C400" s="261" t="s">
        <v>12</v>
      </c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5" x14ac:dyDescent="0.25">
      <c r="A401" s="15" t="s">
        <v>31</v>
      </c>
      <c r="B401" s="260"/>
      <c r="C401" s="261" t="s">
        <v>12</v>
      </c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5" x14ac:dyDescent="0.25">
      <c r="A402" s="15" t="s">
        <v>267</v>
      </c>
      <c r="B402" s="260"/>
      <c r="C402" s="261" t="s">
        <v>12</v>
      </c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5" x14ac:dyDescent="0.25">
      <c r="A403" s="15" t="s">
        <v>41</v>
      </c>
      <c r="B403" s="260"/>
      <c r="C403" s="261" t="s">
        <v>12</v>
      </c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5" ht="38.25" x14ac:dyDescent="0.25">
      <c r="A404" s="140" t="s">
        <v>53</v>
      </c>
      <c r="B404" s="264" t="s">
        <v>391</v>
      </c>
      <c r="C404" s="265" t="s">
        <v>12</v>
      </c>
      <c r="D404" s="125">
        <f>SUM(D405:D409)</f>
        <v>0</v>
      </c>
      <c r="E404" s="125">
        <f t="shared" ref="E404:J404" si="114">SUM(E405:E409)</f>
        <v>0</v>
      </c>
      <c r="F404" s="125">
        <f t="shared" si="114"/>
        <v>0</v>
      </c>
      <c r="G404" s="125">
        <f t="shared" si="114"/>
        <v>0</v>
      </c>
      <c r="H404" s="125">
        <f t="shared" si="114"/>
        <v>2769.1039999999998</v>
      </c>
      <c r="I404" s="125">
        <f t="shared" si="114"/>
        <v>2800</v>
      </c>
      <c r="J404" s="125">
        <f t="shared" si="114"/>
        <v>2403.2800000000002</v>
      </c>
      <c r="K404" s="125">
        <f t="shared" ref="K404:M404" si="115">SUM(K405:K409)</f>
        <v>0</v>
      </c>
      <c r="L404" s="125">
        <f t="shared" si="115"/>
        <v>0</v>
      </c>
      <c r="M404" s="125">
        <f t="shared" si="115"/>
        <v>0</v>
      </c>
    </row>
    <row r="405" spans="1:15" ht="25.5" x14ac:dyDescent="0.25">
      <c r="A405" s="15" t="s">
        <v>55</v>
      </c>
      <c r="B405" s="260" t="s">
        <v>703</v>
      </c>
      <c r="C405" s="261" t="s">
        <v>12</v>
      </c>
      <c r="D405" s="1"/>
      <c r="E405" s="1"/>
      <c r="F405" s="1"/>
      <c r="G405" s="1"/>
      <c r="H405" s="1">
        <v>2769.1039999999998</v>
      </c>
      <c r="I405" s="1">
        <v>2800</v>
      </c>
      <c r="J405" s="1">
        <v>2403.2800000000002</v>
      </c>
      <c r="K405" s="1"/>
      <c r="L405" s="1"/>
      <c r="M405" s="1"/>
      <c r="O405" t="s">
        <v>678</v>
      </c>
    </row>
    <row r="406" spans="1:15" x14ac:dyDescent="0.25">
      <c r="A406" s="15" t="s">
        <v>56</v>
      </c>
      <c r="B406" s="260"/>
      <c r="C406" s="261" t="s">
        <v>12</v>
      </c>
      <c r="D406" s="1"/>
      <c r="E406" s="1"/>
      <c r="F406" s="1"/>
      <c r="G406" s="1"/>
      <c r="H406" s="1"/>
      <c r="I406" s="1"/>
      <c r="J406" s="1"/>
      <c r="K406" s="1"/>
      <c r="L406" s="1"/>
      <c r="M406" s="1"/>
      <c r="O406" t="s">
        <v>695</v>
      </c>
    </row>
    <row r="407" spans="1:15" x14ac:dyDescent="0.25">
      <c r="A407" s="15" t="s">
        <v>58</v>
      </c>
      <c r="B407" s="260"/>
      <c r="C407" s="261" t="s">
        <v>12</v>
      </c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5" x14ac:dyDescent="0.25">
      <c r="A408" s="15" t="s">
        <v>273</v>
      </c>
      <c r="B408" s="260"/>
      <c r="C408" s="261" t="s">
        <v>12</v>
      </c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5" x14ac:dyDescent="0.25">
      <c r="A409" s="15" t="s">
        <v>274</v>
      </c>
      <c r="B409" s="260"/>
      <c r="C409" s="261" t="s">
        <v>12</v>
      </c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5" ht="76.5" x14ac:dyDescent="0.25">
      <c r="A410" s="140" t="s">
        <v>64</v>
      </c>
      <c r="B410" s="264" t="s">
        <v>393</v>
      </c>
      <c r="C410" s="265" t="s">
        <v>12</v>
      </c>
      <c r="D410" s="125">
        <f>SUM(D411:D415)</f>
        <v>0</v>
      </c>
      <c r="E410" s="125">
        <f t="shared" ref="E410:J410" si="116">SUM(E411:E415)</f>
        <v>0</v>
      </c>
      <c r="F410" s="125">
        <f t="shared" si="116"/>
        <v>0</v>
      </c>
      <c r="G410" s="125">
        <f t="shared" si="116"/>
        <v>0</v>
      </c>
      <c r="H410" s="125">
        <f t="shared" si="116"/>
        <v>0</v>
      </c>
      <c r="I410" s="125">
        <f t="shared" si="116"/>
        <v>0</v>
      </c>
      <c r="J410" s="125">
        <f t="shared" si="116"/>
        <v>0</v>
      </c>
      <c r="K410" s="125">
        <f t="shared" ref="K410:M410" si="117">SUM(K411:K415)</f>
        <v>0</v>
      </c>
      <c r="L410" s="125">
        <f t="shared" si="117"/>
        <v>0</v>
      </c>
      <c r="M410" s="125">
        <f t="shared" si="117"/>
        <v>0</v>
      </c>
    </row>
    <row r="411" spans="1:15" x14ac:dyDescent="0.25">
      <c r="A411" s="15" t="s">
        <v>66</v>
      </c>
      <c r="B411" s="260"/>
      <c r="C411" s="261" t="s">
        <v>12</v>
      </c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5" x14ac:dyDescent="0.25">
      <c r="A412" s="15" t="s">
        <v>82</v>
      </c>
      <c r="B412" s="260"/>
      <c r="C412" s="261" t="s">
        <v>12</v>
      </c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5" x14ac:dyDescent="0.25">
      <c r="A413" s="15" t="s">
        <v>88</v>
      </c>
      <c r="B413" s="260"/>
      <c r="C413" s="261" t="s">
        <v>12</v>
      </c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5" x14ac:dyDescent="0.25">
      <c r="A414" s="15" t="s">
        <v>90</v>
      </c>
      <c r="B414" s="260"/>
      <c r="C414" s="261" t="s">
        <v>12</v>
      </c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5" ht="15.75" thickBot="1" x14ac:dyDescent="0.3">
      <c r="A415" s="15" t="s">
        <v>92</v>
      </c>
      <c r="B415" s="35"/>
      <c r="C415" s="262" t="s">
        <v>12</v>
      </c>
      <c r="D415" s="35"/>
      <c r="E415" s="35"/>
      <c r="F415" s="35"/>
      <c r="G415" s="35"/>
      <c r="H415" s="35"/>
      <c r="I415" s="35"/>
      <c r="J415" s="35"/>
      <c r="K415" s="35"/>
      <c r="L415" s="35"/>
      <c r="M415" s="35"/>
    </row>
    <row r="416" spans="1:15" ht="15.75" thickBot="1" x14ac:dyDescent="0.3">
      <c r="A416" s="263"/>
      <c r="B416" s="111" t="s">
        <v>162</v>
      </c>
      <c r="C416" s="137" t="s">
        <v>12</v>
      </c>
      <c r="D416" s="137">
        <f>D398+D404+D410</f>
        <v>0</v>
      </c>
      <c r="E416" s="137">
        <f t="shared" ref="E416:J416" si="118">E398+E404+E410</f>
        <v>0</v>
      </c>
      <c r="F416" s="137">
        <f t="shared" si="118"/>
        <v>0</v>
      </c>
      <c r="G416" s="137">
        <f t="shared" si="118"/>
        <v>0</v>
      </c>
      <c r="H416" s="137">
        <f t="shared" si="118"/>
        <v>2769.1039999999998</v>
      </c>
      <c r="I416" s="137">
        <f t="shared" si="118"/>
        <v>2800</v>
      </c>
      <c r="J416" s="137">
        <f t="shared" si="118"/>
        <v>2403.2800000000002</v>
      </c>
      <c r="K416" s="137">
        <f t="shared" ref="K416:M416" si="119">K398+K404+K410</f>
        <v>0</v>
      </c>
      <c r="L416" s="137">
        <f t="shared" si="119"/>
        <v>0</v>
      </c>
      <c r="M416" s="137">
        <f t="shared" si="119"/>
        <v>0</v>
      </c>
    </row>
    <row r="419" spans="2:7" x14ac:dyDescent="0.25">
      <c r="B419" t="s">
        <v>654</v>
      </c>
      <c r="G419" t="s">
        <v>564</v>
      </c>
    </row>
  </sheetData>
  <mergeCells count="204">
    <mergeCell ref="J395:J396"/>
    <mergeCell ref="D394:J394"/>
    <mergeCell ref="I285:I286"/>
    <mergeCell ref="J285:J286"/>
    <mergeCell ref="L285:L286"/>
    <mergeCell ref="M285:M286"/>
    <mergeCell ref="K284:M284"/>
    <mergeCell ref="D284:J284"/>
    <mergeCell ref="K340:M340"/>
    <mergeCell ref="L341:L342"/>
    <mergeCell ref="M341:M342"/>
    <mergeCell ref="I341:I342"/>
    <mergeCell ref="J341:J342"/>
    <mergeCell ref="D340:J340"/>
    <mergeCell ref="K285:K286"/>
    <mergeCell ref="I225:I226"/>
    <mergeCell ref="J225:J226"/>
    <mergeCell ref="K224:M224"/>
    <mergeCell ref="L225:L226"/>
    <mergeCell ref="M225:M226"/>
    <mergeCell ref="I251:I252"/>
    <mergeCell ref="J251:J252"/>
    <mergeCell ref="D224:J224"/>
    <mergeCell ref="D250:J250"/>
    <mergeCell ref="K250:M250"/>
    <mergeCell ref="L251:L252"/>
    <mergeCell ref="M251:M252"/>
    <mergeCell ref="I189:I190"/>
    <mergeCell ref="J189:J190"/>
    <mergeCell ref="K188:M188"/>
    <mergeCell ref="L189:L190"/>
    <mergeCell ref="M189:M190"/>
    <mergeCell ref="K211:M211"/>
    <mergeCell ref="L212:L213"/>
    <mergeCell ref="M212:M213"/>
    <mergeCell ref="I212:I213"/>
    <mergeCell ref="J212:J213"/>
    <mergeCell ref="D211:J211"/>
    <mergeCell ref="I133:I134"/>
    <mergeCell ref="J133:J134"/>
    <mergeCell ref="I151:I152"/>
    <mergeCell ref="J151:J152"/>
    <mergeCell ref="D150:J150"/>
    <mergeCell ref="K150:M150"/>
    <mergeCell ref="L151:L152"/>
    <mergeCell ref="M151:M152"/>
    <mergeCell ref="D188:J188"/>
    <mergeCell ref="F169:K169"/>
    <mergeCell ref="F171:K171"/>
    <mergeCell ref="K53:M53"/>
    <mergeCell ref="L54:L55"/>
    <mergeCell ref="M54:M55"/>
    <mergeCell ref="K110:M110"/>
    <mergeCell ref="L111:L112"/>
    <mergeCell ref="M111:M112"/>
    <mergeCell ref="D9:J9"/>
    <mergeCell ref="I10:I11"/>
    <mergeCell ref="J10:J11"/>
    <mergeCell ref="I54:I55"/>
    <mergeCell ref="J54:J55"/>
    <mergeCell ref="D53:J53"/>
    <mergeCell ref="D110:J110"/>
    <mergeCell ref="I111:I112"/>
    <mergeCell ref="J111:J112"/>
    <mergeCell ref="F46:K46"/>
    <mergeCell ref="F47:K47"/>
    <mergeCell ref="F49:K49"/>
    <mergeCell ref="A370:A372"/>
    <mergeCell ref="B370:B372"/>
    <mergeCell ref="C370:C372"/>
    <mergeCell ref="D371:E371"/>
    <mergeCell ref="F371:G371"/>
    <mergeCell ref="H371:H372"/>
    <mergeCell ref="K371:K372"/>
    <mergeCell ref="A394:A396"/>
    <mergeCell ref="B394:B396"/>
    <mergeCell ref="C394:C396"/>
    <mergeCell ref="D395:E395"/>
    <mergeCell ref="F395:G395"/>
    <mergeCell ref="H395:H396"/>
    <mergeCell ref="K395:K396"/>
    <mergeCell ref="K370:M370"/>
    <mergeCell ref="L371:L372"/>
    <mergeCell ref="M371:M372"/>
    <mergeCell ref="K394:M394"/>
    <mergeCell ref="L395:L396"/>
    <mergeCell ref="M395:M396"/>
    <mergeCell ref="I371:I372"/>
    <mergeCell ref="J371:J372"/>
    <mergeCell ref="D370:J370"/>
    <mergeCell ref="I395:I396"/>
    <mergeCell ref="A340:A342"/>
    <mergeCell ref="B340:B342"/>
    <mergeCell ref="C340:C342"/>
    <mergeCell ref="D341:E341"/>
    <mergeCell ref="F341:G341"/>
    <mergeCell ref="H341:H342"/>
    <mergeCell ref="K341:K342"/>
    <mergeCell ref="A187:K187"/>
    <mergeCell ref="A188:A190"/>
    <mergeCell ref="B188:B190"/>
    <mergeCell ref="C188:C190"/>
    <mergeCell ref="D189:E189"/>
    <mergeCell ref="F189:G189"/>
    <mergeCell ref="H189:H190"/>
    <mergeCell ref="K189:K190"/>
    <mergeCell ref="A211:A213"/>
    <mergeCell ref="B211:B213"/>
    <mergeCell ref="C211:C213"/>
    <mergeCell ref="D212:E212"/>
    <mergeCell ref="F212:G212"/>
    <mergeCell ref="H212:H213"/>
    <mergeCell ref="K251:K252"/>
    <mergeCell ref="A224:A226"/>
    <mergeCell ref="B224:B226"/>
    <mergeCell ref="A174:A176"/>
    <mergeCell ref="B174:B176"/>
    <mergeCell ref="C174:C176"/>
    <mergeCell ref="D175:E175"/>
    <mergeCell ref="F175:G175"/>
    <mergeCell ref="H175:H176"/>
    <mergeCell ref="K175:K176"/>
    <mergeCell ref="K174:M174"/>
    <mergeCell ref="L175:L176"/>
    <mergeCell ref="M175:M176"/>
    <mergeCell ref="D174:J174"/>
    <mergeCell ref="I175:I176"/>
    <mergeCell ref="J175:J176"/>
    <mergeCell ref="F126:K126"/>
    <mergeCell ref="F111:G111"/>
    <mergeCell ref="H111:H112"/>
    <mergeCell ref="A132:A134"/>
    <mergeCell ref="B132:B134"/>
    <mergeCell ref="C132:C134"/>
    <mergeCell ref="F168:K168"/>
    <mergeCell ref="F144:K144"/>
    <mergeCell ref="F145:K145"/>
    <mergeCell ref="F147:K147"/>
    <mergeCell ref="A150:A152"/>
    <mergeCell ref="B150:B152"/>
    <mergeCell ref="C150:C152"/>
    <mergeCell ref="D151:E151"/>
    <mergeCell ref="F151:G151"/>
    <mergeCell ref="H151:H152"/>
    <mergeCell ref="K151:K152"/>
    <mergeCell ref="D133:E133"/>
    <mergeCell ref="F133:G133"/>
    <mergeCell ref="H133:H134"/>
    <mergeCell ref="D132:J132"/>
    <mergeCell ref="K132:M132"/>
    <mergeCell ref="L133:L134"/>
    <mergeCell ref="M133:M134"/>
    <mergeCell ref="F5:K5"/>
    <mergeCell ref="F2:K2"/>
    <mergeCell ref="F3:K3"/>
    <mergeCell ref="A9:A11"/>
    <mergeCell ref="B9:B11"/>
    <mergeCell ref="C9:C11"/>
    <mergeCell ref="K10:K11"/>
    <mergeCell ref="H10:H11"/>
    <mergeCell ref="D10:E10"/>
    <mergeCell ref="F10:G10"/>
    <mergeCell ref="K9:M9"/>
    <mergeCell ref="L10:L11"/>
    <mergeCell ref="M10:M11"/>
    <mergeCell ref="C224:C226"/>
    <mergeCell ref="K54:K55"/>
    <mergeCell ref="A53:A55"/>
    <mergeCell ref="B53:B55"/>
    <mergeCell ref="C53:C55"/>
    <mergeCell ref="D54:E54"/>
    <mergeCell ref="F54:G54"/>
    <mergeCell ref="H54:H55"/>
    <mergeCell ref="A110:A112"/>
    <mergeCell ref="B110:B112"/>
    <mergeCell ref="C110:C112"/>
    <mergeCell ref="D111:E111"/>
    <mergeCell ref="F127:K127"/>
    <mergeCell ref="F129:K129"/>
    <mergeCell ref="K133:K134"/>
    <mergeCell ref="K111:K112"/>
    <mergeCell ref="F104:K104"/>
    <mergeCell ref="F105:K105"/>
    <mergeCell ref="F107:K107"/>
    <mergeCell ref="D225:E225"/>
    <mergeCell ref="F225:G225"/>
    <mergeCell ref="H225:H226"/>
    <mergeCell ref="K212:K213"/>
    <mergeCell ref="K225:K226"/>
    <mergeCell ref="A250:A252"/>
    <mergeCell ref="B250:B252"/>
    <mergeCell ref="C250:C252"/>
    <mergeCell ref="D251:E251"/>
    <mergeCell ref="F251:G251"/>
    <mergeCell ref="H251:H252"/>
    <mergeCell ref="A284:A286"/>
    <mergeCell ref="B284:B286"/>
    <mergeCell ref="C284:C286"/>
    <mergeCell ref="D285:E285"/>
    <mergeCell ref="F285:G285"/>
    <mergeCell ref="H285:H286"/>
    <mergeCell ref="F281:K281"/>
    <mergeCell ref="F278:K278"/>
    <mergeCell ref="F279:K27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M33"/>
  <sheetViews>
    <sheetView workbookViewId="0">
      <selection activeCell="A17" sqref="A17:XFD23"/>
    </sheetView>
  </sheetViews>
  <sheetFormatPr defaultRowHeight="15" x14ac:dyDescent="0.25"/>
  <cols>
    <col min="2" max="2" width="17.28515625" customWidth="1"/>
  </cols>
  <sheetData>
    <row r="2" spans="1:13" ht="15.75" thickBot="1" x14ac:dyDescent="0.3">
      <c r="A2" s="167" t="s">
        <v>402</v>
      </c>
      <c r="B2" s="168"/>
      <c r="C2" s="169"/>
      <c r="D2" s="168"/>
      <c r="E2" s="168"/>
      <c r="F2" s="168"/>
      <c r="G2" s="168"/>
      <c r="H2" s="168"/>
      <c r="I2" s="168"/>
      <c r="J2" s="168"/>
      <c r="K2" s="168"/>
    </row>
    <row r="3" spans="1:13" ht="15.75" thickBot="1" x14ac:dyDescent="0.3">
      <c r="A3" s="653" t="s">
        <v>0</v>
      </c>
      <c r="B3" s="653" t="s">
        <v>1</v>
      </c>
      <c r="C3" s="653" t="s">
        <v>2</v>
      </c>
      <c r="D3" s="656" t="s">
        <v>176</v>
      </c>
      <c r="E3" s="657"/>
      <c r="F3" s="657"/>
      <c r="G3" s="657"/>
      <c r="H3" s="657"/>
      <c r="I3" s="519"/>
      <c r="J3" s="519"/>
      <c r="K3" s="656" t="s">
        <v>177</v>
      </c>
      <c r="L3" s="657"/>
      <c r="M3" s="658"/>
    </row>
    <row r="4" spans="1:13" ht="15.75" thickBot="1" x14ac:dyDescent="0.3">
      <c r="A4" s="654"/>
      <c r="B4" s="654"/>
      <c r="C4" s="654"/>
      <c r="D4" s="650">
        <v>2015</v>
      </c>
      <c r="E4" s="650"/>
      <c r="F4" s="651" t="s">
        <v>659</v>
      </c>
      <c r="G4" s="652"/>
      <c r="H4" s="653" t="s">
        <v>405</v>
      </c>
      <c r="I4" s="653" t="s">
        <v>518</v>
      </c>
      <c r="J4" s="653" t="s">
        <v>519</v>
      </c>
      <c r="K4" s="653" t="s">
        <v>405</v>
      </c>
      <c r="L4" s="653" t="s">
        <v>518</v>
      </c>
      <c r="M4" s="653" t="s">
        <v>519</v>
      </c>
    </row>
    <row r="5" spans="1:13" ht="15.75" thickBot="1" x14ac:dyDescent="0.3">
      <c r="A5" s="655"/>
      <c r="B5" s="655"/>
      <c r="C5" s="655"/>
      <c r="D5" s="62" t="s">
        <v>6</v>
      </c>
      <c r="E5" s="4" t="s">
        <v>7</v>
      </c>
      <c r="F5" s="4" t="s">
        <v>8</v>
      </c>
      <c r="G5" s="4" t="s">
        <v>9</v>
      </c>
      <c r="H5" s="655"/>
      <c r="I5" s="655"/>
      <c r="J5" s="655"/>
      <c r="K5" s="655"/>
      <c r="L5" s="655"/>
      <c r="M5" s="655"/>
    </row>
    <row r="6" spans="1:13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/>
      <c r="J6" s="3"/>
      <c r="K6" s="34">
        <v>9</v>
      </c>
      <c r="L6" s="278">
        <v>10</v>
      </c>
      <c r="M6" s="278">
        <v>11</v>
      </c>
    </row>
    <row r="7" spans="1:13" ht="30" x14ac:dyDescent="0.25">
      <c r="A7" s="505"/>
      <c r="B7" s="505" t="s">
        <v>402</v>
      </c>
      <c r="C7" s="505"/>
      <c r="D7" s="505"/>
      <c r="E7" s="505"/>
      <c r="F7" s="505"/>
      <c r="G7" s="505"/>
      <c r="H7" s="505"/>
      <c r="I7" s="505"/>
      <c r="J7" s="505"/>
      <c r="K7" s="236"/>
      <c r="L7" s="505"/>
      <c r="M7" s="505"/>
    </row>
    <row r="8" spans="1:13" x14ac:dyDescent="0.25">
      <c r="A8" s="172" t="s">
        <v>184</v>
      </c>
      <c r="B8" s="108" t="s">
        <v>648</v>
      </c>
      <c r="C8" s="348"/>
      <c r="D8" s="108"/>
      <c r="E8" s="108"/>
      <c r="F8" s="108">
        <v>0</v>
      </c>
      <c r="G8" s="108">
        <v>50</v>
      </c>
      <c r="H8" s="108">
        <v>50</v>
      </c>
      <c r="I8" s="108">
        <v>50</v>
      </c>
      <c r="J8" s="108">
        <v>50</v>
      </c>
      <c r="K8" s="506"/>
      <c r="L8" s="473"/>
      <c r="M8" s="473"/>
    </row>
    <row r="9" spans="1:13" ht="30" x14ac:dyDescent="0.25">
      <c r="A9" s="171" t="s">
        <v>53</v>
      </c>
      <c r="B9" s="108" t="s">
        <v>649</v>
      </c>
      <c r="C9" s="348"/>
      <c r="D9" s="108"/>
      <c r="E9" s="108"/>
      <c r="F9" s="108">
        <v>0</v>
      </c>
      <c r="G9" s="108">
        <v>72</v>
      </c>
      <c r="H9" s="108">
        <v>72</v>
      </c>
      <c r="I9" s="108">
        <v>72</v>
      </c>
      <c r="J9" s="108">
        <v>72</v>
      </c>
      <c r="K9" s="108"/>
      <c r="L9" s="108"/>
      <c r="M9" s="108"/>
    </row>
    <row r="10" spans="1:13" ht="30" x14ac:dyDescent="0.25">
      <c r="A10" s="172" t="s">
        <v>64</v>
      </c>
      <c r="B10" s="84" t="s">
        <v>699</v>
      </c>
      <c r="C10" s="170"/>
      <c r="D10" s="157"/>
      <c r="E10" s="157"/>
      <c r="F10" s="157"/>
      <c r="G10" s="157">
        <v>2970</v>
      </c>
      <c r="H10" s="157">
        <v>2520</v>
      </c>
      <c r="I10" s="157">
        <v>2520</v>
      </c>
      <c r="J10" s="157">
        <v>2520</v>
      </c>
      <c r="K10" s="157"/>
      <c r="L10" s="157"/>
      <c r="M10" s="157"/>
    </row>
    <row r="11" spans="1:13" x14ac:dyDescent="0.25">
      <c r="A11" s="171" t="s">
        <v>102</v>
      </c>
      <c r="B11" s="84"/>
      <c r="C11" s="170"/>
      <c r="D11" s="157"/>
      <c r="E11" s="157"/>
      <c r="F11" s="157"/>
      <c r="G11" s="157"/>
      <c r="H11" s="157"/>
      <c r="I11" s="157"/>
      <c r="J11" s="157"/>
      <c r="K11" s="157"/>
      <c r="L11" s="157"/>
      <c r="M11" s="157"/>
    </row>
    <row r="12" spans="1:13" x14ac:dyDescent="0.25">
      <c r="A12" s="172" t="s">
        <v>231</v>
      </c>
      <c r="B12" s="84"/>
      <c r="C12" s="170"/>
      <c r="D12" s="157"/>
      <c r="E12" s="157"/>
      <c r="F12" s="157"/>
      <c r="G12" s="157"/>
      <c r="H12" s="157"/>
      <c r="I12" s="157"/>
      <c r="J12" s="157"/>
      <c r="K12" s="157"/>
      <c r="L12" s="157"/>
      <c r="M12" s="157"/>
    </row>
    <row r="13" spans="1:13" x14ac:dyDescent="0.25">
      <c r="A13" s="171" t="s">
        <v>371</v>
      </c>
      <c r="B13" s="84"/>
      <c r="C13" s="170"/>
      <c r="D13" s="173"/>
      <c r="E13" s="173"/>
      <c r="F13" s="173"/>
      <c r="G13" s="173"/>
      <c r="H13" s="173"/>
      <c r="I13" s="173"/>
      <c r="J13" s="173"/>
      <c r="K13" s="173"/>
      <c r="L13" s="173"/>
      <c r="M13" s="173"/>
    </row>
    <row r="14" spans="1:13" x14ac:dyDescent="0.25">
      <c r="A14" s="172" t="s">
        <v>288</v>
      </c>
      <c r="B14" s="84"/>
      <c r="C14" s="170"/>
      <c r="D14" s="173"/>
      <c r="E14" s="173"/>
      <c r="F14" s="173"/>
      <c r="G14" s="173"/>
      <c r="H14" s="173"/>
      <c r="I14" s="173"/>
      <c r="J14" s="173"/>
      <c r="K14" s="173"/>
      <c r="L14" s="173"/>
      <c r="M14" s="173"/>
    </row>
    <row r="15" spans="1:13" x14ac:dyDescent="0.25">
      <c r="A15" s="171" t="s">
        <v>134</v>
      </c>
      <c r="B15" s="84"/>
      <c r="C15" s="170"/>
      <c r="D15" s="157"/>
      <c r="E15" s="157"/>
      <c r="F15" s="157"/>
      <c r="G15" s="157"/>
      <c r="H15" s="157"/>
      <c r="I15" s="157"/>
      <c r="J15" s="157"/>
      <c r="K15" s="157"/>
      <c r="L15" s="157"/>
      <c r="M15" s="157"/>
    </row>
    <row r="16" spans="1:13" x14ac:dyDescent="0.25">
      <c r="A16" s="172" t="s">
        <v>380</v>
      </c>
      <c r="B16" s="84"/>
      <c r="C16" s="170"/>
      <c r="D16" s="173"/>
      <c r="E16" s="173"/>
      <c r="F16" s="173"/>
      <c r="G16" s="173"/>
      <c r="H16" s="173"/>
      <c r="I16" s="173"/>
      <c r="J16" s="173"/>
      <c r="K16" s="173"/>
      <c r="L16" s="173"/>
      <c r="M16" s="173"/>
    </row>
    <row r="17" spans="1:13" x14ac:dyDescent="0.25">
      <c r="A17" s="172" t="s">
        <v>492</v>
      </c>
      <c r="B17" s="5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  <row r="18" spans="1:13" x14ac:dyDescent="0.25">
      <c r="A18" s="171" t="s">
        <v>493</v>
      </c>
      <c r="B18" s="5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</row>
    <row r="19" spans="1:13" ht="15.75" thickBot="1" x14ac:dyDescent="0.3">
      <c r="A19" s="172" t="s">
        <v>494</v>
      </c>
      <c r="B19" s="151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5.75" thickBot="1" x14ac:dyDescent="0.3">
      <c r="A20" s="161"/>
      <c r="B20" s="507" t="s">
        <v>162</v>
      </c>
      <c r="C20" s="115" t="s">
        <v>394</v>
      </c>
      <c r="D20" s="115">
        <f t="shared" ref="D20:M20" si="0">SUM(D8:D19)</f>
        <v>0</v>
      </c>
      <c r="E20" s="115">
        <f t="shared" si="0"/>
        <v>0</v>
      </c>
      <c r="F20" s="115">
        <f t="shared" si="0"/>
        <v>0</v>
      </c>
      <c r="G20" s="115">
        <f t="shared" si="0"/>
        <v>3092</v>
      </c>
      <c r="H20" s="115">
        <f t="shared" si="0"/>
        <v>2642</v>
      </c>
      <c r="I20" s="115">
        <f t="shared" si="0"/>
        <v>2642</v>
      </c>
      <c r="J20" s="115">
        <f t="shared" si="0"/>
        <v>2642</v>
      </c>
      <c r="K20" s="508">
        <f t="shared" si="0"/>
        <v>0</v>
      </c>
      <c r="L20" s="508">
        <f t="shared" si="0"/>
        <v>0</v>
      </c>
      <c r="M20" s="508">
        <f t="shared" si="0"/>
        <v>0</v>
      </c>
    </row>
    <row r="24" spans="1:13" ht="78.75" hidden="1" x14ac:dyDescent="0.25">
      <c r="A24" s="194" t="s">
        <v>384</v>
      </c>
      <c r="B24" s="195" t="s">
        <v>381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idden="1" x14ac:dyDescent="0.25">
      <c r="B25" s="196" t="s">
        <v>30</v>
      </c>
      <c r="C25" s="1"/>
      <c r="D25" s="1"/>
      <c r="E25" s="1"/>
      <c r="F25" s="1"/>
      <c r="G25" s="1">
        <f>G20</f>
        <v>3092</v>
      </c>
      <c r="H25" s="1">
        <f>H20</f>
        <v>2642</v>
      </c>
      <c r="I25" s="1">
        <f t="shared" ref="I25:J25" si="1">I20</f>
        <v>2642</v>
      </c>
      <c r="J25" s="1">
        <f t="shared" si="1"/>
        <v>2642</v>
      </c>
      <c r="K25" s="1"/>
      <c r="L25" s="1"/>
      <c r="M25" s="1"/>
    </row>
    <row r="26" spans="1:13" hidden="1" x14ac:dyDescent="0.25">
      <c r="B26" s="197" t="s">
        <v>382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94.5" hidden="1" x14ac:dyDescent="0.25">
      <c r="A27" s="194" t="s">
        <v>384</v>
      </c>
      <c r="B27" s="195" t="s">
        <v>383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idden="1" x14ac:dyDescent="0.25">
      <c r="B28" s="196" t="s">
        <v>30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idden="1" x14ac:dyDescent="0.25">
      <c r="B29" s="197" t="s">
        <v>382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3" spans="2:8" x14ac:dyDescent="0.25">
      <c r="B33" t="s">
        <v>654</v>
      </c>
      <c r="H33" t="s">
        <v>564</v>
      </c>
    </row>
  </sheetData>
  <mergeCells count="13">
    <mergeCell ref="M4:M5"/>
    <mergeCell ref="A3:A5"/>
    <mergeCell ref="B3:B5"/>
    <mergeCell ref="C3:C5"/>
    <mergeCell ref="D3:H3"/>
    <mergeCell ref="K3:M3"/>
    <mergeCell ref="D4:E4"/>
    <mergeCell ref="F4:G4"/>
    <mergeCell ref="H4:H5"/>
    <mergeCell ref="K4:K5"/>
    <mergeCell ref="L4:L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M172"/>
  <sheetViews>
    <sheetView topLeftCell="A108" workbookViewId="0">
      <selection activeCell="D175" sqref="D175"/>
    </sheetView>
  </sheetViews>
  <sheetFormatPr defaultRowHeight="15" x14ac:dyDescent="0.25"/>
  <cols>
    <col min="2" max="2" width="29.5703125" customWidth="1"/>
    <col min="6" max="6" width="9.7109375" customWidth="1"/>
  </cols>
  <sheetData>
    <row r="3" spans="1:13" hidden="1" x14ac:dyDescent="0.25">
      <c r="F3" s="659" t="s">
        <v>412</v>
      </c>
      <c r="G3" s="659"/>
      <c r="H3" s="659"/>
      <c r="I3" s="659"/>
      <c r="J3" s="659"/>
      <c r="K3" s="659"/>
    </row>
    <row r="4" spans="1:13" hidden="1" x14ac:dyDescent="0.25">
      <c r="F4" s="659" t="s">
        <v>179</v>
      </c>
      <c r="G4" s="659"/>
      <c r="H4" s="659"/>
      <c r="I4" s="659"/>
      <c r="J4" s="659"/>
      <c r="K4" s="659"/>
    </row>
    <row r="5" spans="1:13" hidden="1" x14ac:dyDescent="0.25">
      <c r="F5" s="82" t="s">
        <v>413</v>
      </c>
      <c r="G5" s="82"/>
      <c r="H5" s="82"/>
      <c r="I5" s="82"/>
      <c r="J5" s="82"/>
      <c r="K5" s="82"/>
    </row>
    <row r="6" spans="1:13" hidden="1" x14ac:dyDescent="0.25">
      <c r="F6" s="659" t="s">
        <v>180</v>
      </c>
      <c r="G6" s="659"/>
      <c r="H6" s="659"/>
      <c r="I6" s="659"/>
      <c r="J6" s="659"/>
      <c r="K6" s="659"/>
    </row>
    <row r="7" spans="1:13" ht="15.75" hidden="1" thickBot="1" x14ac:dyDescent="0.3">
      <c r="A7" s="81" t="s">
        <v>414</v>
      </c>
    </row>
    <row r="8" spans="1:13" ht="15.75" hidden="1" thickBot="1" x14ac:dyDescent="0.3">
      <c r="A8" s="653" t="s">
        <v>0</v>
      </c>
      <c r="B8" s="653" t="s">
        <v>1</v>
      </c>
      <c r="C8" s="653" t="s">
        <v>2</v>
      </c>
      <c r="D8" s="656" t="s">
        <v>176</v>
      </c>
      <c r="E8" s="657"/>
      <c r="F8" s="657"/>
      <c r="G8" s="657"/>
      <c r="H8" s="657"/>
      <c r="I8" s="657"/>
      <c r="J8" s="658"/>
      <c r="K8" s="656" t="s">
        <v>177</v>
      </c>
      <c r="L8" s="657"/>
      <c r="M8" s="658"/>
    </row>
    <row r="9" spans="1:13" ht="15.75" hidden="1" customHeight="1" thickBot="1" x14ac:dyDescent="0.3">
      <c r="A9" s="654"/>
      <c r="B9" s="654"/>
      <c r="C9" s="654"/>
      <c r="D9" s="650" t="s">
        <v>3</v>
      </c>
      <c r="E9" s="650"/>
      <c r="F9" s="651" t="s">
        <v>4</v>
      </c>
      <c r="G9" s="652"/>
      <c r="H9" s="653" t="s">
        <v>405</v>
      </c>
      <c r="I9" s="653" t="s">
        <v>518</v>
      </c>
      <c r="J9" s="653" t="s">
        <v>519</v>
      </c>
      <c r="K9" s="653" t="s">
        <v>405</v>
      </c>
      <c r="L9" s="653" t="s">
        <v>518</v>
      </c>
      <c r="M9" s="653" t="s">
        <v>519</v>
      </c>
    </row>
    <row r="10" spans="1:13" ht="15.75" hidden="1" thickBot="1" x14ac:dyDescent="0.3">
      <c r="A10" s="655"/>
      <c r="B10" s="655"/>
      <c r="C10" s="655"/>
      <c r="D10" s="62" t="s">
        <v>6</v>
      </c>
      <c r="E10" s="4" t="s">
        <v>7</v>
      </c>
      <c r="F10" s="4" t="s">
        <v>8</v>
      </c>
      <c r="G10" s="4" t="s">
        <v>9</v>
      </c>
      <c r="H10" s="655"/>
      <c r="I10" s="655"/>
      <c r="J10" s="655"/>
      <c r="K10" s="655"/>
      <c r="L10" s="655"/>
      <c r="M10" s="655"/>
    </row>
    <row r="11" spans="1:13" hidden="1" x14ac:dyDescent="0.25">
      <c r="A11" s="43">
        <v>1</v>
      </c>
      <c r="B11" s="44">
        <v>2</v>
      </c>
      <c r="C11" s="44">
        <v>3</v>
      </c>
      <c r="D11" s="44">
        <v>4</v>
      </c>
      <c r="E11" s="44">
        <v>5</v>
      </c>
      <c r="F11" s="44">
        <v>6</v>
      </c>
      <c r="G11" s="44">
        <v>7</v>
      </c>
      <c r="H11" s="71">
        <v>8</v>
      </c>
      <c r="I11" s="63"/>
      <c r="J11" s="63"/>
      <c r="K11" s="34">
        <v>9</v>
      </c>
      <c r="L11" s="34">
        <v>10</v>
      </c>
      <c r="M11" s="34">
        <v>11</v>
      </c>
    </row>
    <row r="12" spans="1:13" hidden="1" x14ac:dyDescent="0.25">
      <c r="A12" s="349"/>
      <c r="B12" s="349" t="s">
        <v>415</v>
      </c>
      <c r="C12" s="350"/>
      <c r="D12" s="349"/>
      <c r="E12" s="351"/>
      <c r="F12" s="351"/>
      <c r="G12" s="351"/>
      <c r="H12" s="352"/>
      <c r="I12" s="352"/>
      <c r="J12" s="352"/>
      <c r="K12" s="351"/>
      <c r="L12" s="351"/>
      <c r="M12" s="351"/>
    </row>
    <row r="13" spans="1:13" ht="45" hidden="1" x14ac:dyDescent="0.25">
      <c r="A13" s="107" t="s">
        <v>151</v>
      </c>
      <c r="B13" s="353" t="s">
        <v>416</v>
      </c>
      <c r="C13" s="134" t="s">
        <v>417</v>
      </c>
      <c r="D13" s="1"/>
      <c r="E13" s="1"/>
      <c r="F13" s="1"/>
      <c r="G13" s="1"/>
      <c r="H13" s="66"/>
      <c r="I13" s="66"/>
      <c r="J13" s="66"/>
      <c r="K13" s="1"/>
      <c r="L13" s="1"/>
      <c r="M13" s="1"/>
    </row>
    <row r="14" spans="1:13" hidden="1" x14ac:dyDescent="0.25">
      <c r="A14" s="107" t="s">
        <v>152</v>
      </c>
      <c r="B14" s="87" t="s">
        <v>418</v>
      </c>
      <c r="C14" s="134"/>
      <c r="D14" s="1"/>
      <c r="E14" s="1"/>
      <c r="F14" s="1"/>
      <c r="G14" s="1"/>
      <c r="H14" s="66"/>
      <c r="I14" s="66"/>
      <c r="J14" s="66"/>
      <c r="K14" s="1"/>
      <c r="L14" s="1"/>
      <c r="M14" s="1"/>
    </row>
    <row r="15" spans="1:13" ht="30" hidden="1" x14ac:dyDescent="0.25">
      <c r="A15" s="28" t="s">
        <v>164</v>
      </c>
      <c r="B15" s="45" t="s">
        <v>419</v>
      </c>
      <c r="C15" s="134" t="s">
        <v>303</v>
      </c>
      <c r="D15" s="1"/>
      <c r="E15" s="1"/>
      <c r="F15" s="1"/>
      <c r="G15" s="1"/>
      <c r="H15" s="66"/>
      <c r="I15" s="66"/>
      <c r="J15" s="66"/>
      <c r="K15" s="1"/>
      <c r="L15" s="1"/>
      <c r="M15" s="1"/>
    </row>
    <row r="16" spans="1:13" ht="45" hidden="1" x14ac:dyDescent="0.25">
      <c r="A16" s="28" t="s">
        <v>420</v>
      </c>
      <c r="B16" s="45" t="s">
        <v>336</v>
      </c>
      <c r="C16" s="134"/>
      <c r="D16" s="1"/>
      <c r="E16" s="1"/>
      <c r="F16" s="1"/>
      <c r="G16" s="1"/>
      <c r="H16" s="66"/>
      <c r="I16" s="66"/>
      <c r="J16" s="66"/>
      <c r="K16" s="1"/>
      <c r="L16" s="1"/>
      <c r="M16" s="1"/>
    </row>
    <row r="17" spans="1:13" ht="45" hidden="1" x14ac:dyDescent="0.25">
      <c r="A17" s="28" t="s">
        <v>421</v>
      </c>
      <c r="B17" s="45" t="s">
        <v>422</v>
      </c>
      <c r="C17" s="134" t="s">
        <v>303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</row>
    <row r="18" spans="1:13" hidden="1" x14ac:dyDescent="0.25">
      <c r="A18" s="28" t="s">
        <v>423</v>
      </c>
      <c r="B18" s="1" t="s">
        <v>424</v>
      </c>
      <c r="C18" s="134"/>
      <c r="D18" s="1"/>
      <c r="E18" s="1"/>
      <c r="F18" s="1"/>
      <c r="G18" s="1"/>
      <c r="H18" s="66"/>
      <c r="I18" s="66"/>
      <c r="J18" s="66"/>
      <c r="K18" s="1"/>
      <c r="L18" s="1"/>
      <c r="M18" s="1"/>
    </row>
    <row r="19" spans="1:13" hidden="1" x14ac:dyDescent="0.25">
      <c r="A19" s="28" t="s">
        <v>425</v>
      </c>
      <c r="B19" s="1" t="s">
        <v>426</v>
      </c>
      <c r="C19" s="134" t="s">
        <v>303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</row>
    <row r="20" spans="1:13" ht="75" hidden="1" x14ac:dyDescent="0.25">
      <c r="A20" s="29" t="s">
        <v>427</v>
      </c>
      <c r="B20" s="354" t="s">
        <v>428</v>
      </c>
      <c r="C20" s="135" t="s">
        <v>303</v>
      </c>
      <c r="D20" s="35"/>
      <c r="E20" s="35"/>
      <c r="F20" s="35"/>
      <c r="G20" s="35"/>
      <c r="H20" s="67"/>
      <c r="I20" s="67"/>
      <c r="J20" s="67"/>
      <c r="K20" s="35"/>
      <c r="L20" s="35"/>
      <c r="M20" s="35"/>
    </row>
    <row r="21" spans="1:13" ht="60" hidden="1" x14ac:dyDescent="0.25">
      <c r="A21" s="355" t="s">
        <v>429</v>
      </c>
      <c r="B21" s="356" t="s">
        <v>430</v>
      </c>
      <c r="C21" s="135"/>
      <c r="D21" s="35"/>
      <c r="E21" s="35"/>
      <c r="F21" s="35"/>
      <c r="G21" s="35"/>
      <c r="H21" s="67"/>
      <c r="I21" s="67"/>
      <c r="J21" s="67"/>
      <c r="K21" s="35"/>
      <c r="L21" s="35"/>
      <c r="M21" s="35"/>
    </row>
    <row r="22" spans="1:13" hidden="1" x14ac:dyDescent="0.25">
      <c r="A22" s="29" t="s">
        <v>431</v>
      </c>
      <c r="B22" s="35" t="s">
        <v>432</v>
      </c>
      <c r="C22" s="135" t="s">
        <v>292</v>
      </c>
      <c r="D22" s="35"/>
      <c r="E22" s="35"/>
      <c r="F22" s="35"/>
      <c r="G22" s="35"/>
      <c r="H22" s="67"/>
      <c r="I22" s="67"/>
      <c r="J22" s="67"/>
      <c r="K22" s="35"/>
      <c r="L22" s="35"/>
      <c r="M22" s="35"/>
    </row>
    <row r="23" spans="1:13" hidden="1" x14ac:dyDescent="0.25">
      <c r="A23" s="29" t="s">
        <v>433</v>
      </c>
      <c r="B23" s="35" t="s">
        <v>434</v>
      </c>
      <c r="C23" s="135" t="s">
        <v>303</v>
      </c>
      <c r="D23" s="35"/>
      <c r="E23" s="35"/>
      <c r="F23" s="35"/>
      <c r="G23" s="35"/>
      <c r="H23" s="67"/>
      <c r="I23" s="67"/>
      <c r="J23" s="67"/>
      <c r="K23" s="35"/>
      <c r="L23" s="35"/>
      <c r="M23" s="35"/>
    </row>
    <row r="24" spans="1:13" hidden="1" x14ac:dyDescent="0.25">
      <c r="A24" s="355" t="s">
        <v>435</v>
      </c>
      <c r="B24" s="357" t="s">
        <v>436</v>
      </c>
      <c r="C24" s="135"/>
      <c r="D24" s="35"/>
      <c r="E24" s="35"/>
      <c r="F24" s="35"/>
      <c r="G24" s="35"/>
      <c r="H24" s="67"/>
      <c r="I24" s="67"/>
      <c r="J24" s="67"/>
      <c r="K24" s="35"/>
      <c r="L24" s="35"/>
      <c r="M24" s="35"/>
    </row>
    <row r="25" spans="1:13" hidden="1" x14ac:dyDescent="0.25">
      <c r="A25" s="29" t="s">
        <v>437</v>
      </c>
      <c r="B25" s="35" t="s">
        <v>432</v>
      </c>
      <c r="C25" s="135" t="s">
        <v>292</v>
      </c>
      <c r="D25" s="35"/>
      <c r="E25" s="35"/>
      <c r="F25" s="35"/>
      <c r="G25" s="35"/>
      <c r="H25" s="67"/>
      <c r="I25" s="67"/>
      <c r="J25" s="67"/>
      <c r="K25" s="35"/>
      <c r="L25" s="35"/>
      <c r="M25" s="35"/>
    </row>
    <row r="26" spans="1:13" hidden="1" x14ac:dyDescent="0.25">
      <c r="A26" s="29" t="s">
        <v>438</v>
      </c>
      <c r="B26" s="35" t="s">
        <v>434</v>
      </c>
      <c r="C26" s="135" t="s">
        <v>303</v>
      </c>
      <c r="D26" s="35"/>
      <c r="E26" s="35"/>
      <c r="F26" s="35"/>
      <c r="G26" s="35"/>
      <c r="H26" s="67"/>
      <c r="I26" s="67"/>
      <c r="J26" s="67"/>
      <c r="K26" s="35"/>
      <c r="L26" s="35"/>
      <c r="M26" s="35"/>
    </row>
    <row r="27" spans="1:13" ht="60" hidden="1" x14ac:dyDescent="0.25">
      <c r="A27" s="355" t="s">
        <v>439</v>
      </c>
      <c r="B27" s="356" t="s">
        <v>440</v>
      </c>
      <c r="C27" s="135"/>
      <c r="D27" s="35"/>
      <c r="E27" s="35"/>
      <c r="F27" s="35"/>
      <c r="G27" s="35"/>
      <c r="H27" s="67"/>
      <c r="I27" s="67"/>
      <c r="J27" s="67"/>
      <c r="K27" s="35"/>
      <c r="L27" s="35"/>
      <c r="M27" s="35"/>
    </row>
    <row r="28" spans="1:13" hidden="1" x14ac:dyDescent="0.25">
      <c r="A28" s="29" t="s">
        <v>441</v>
      </c>
      <c r="B28" s="35" t="s">
        <v>432</v>
      </c>
      <c r="C28" s="135" t="s">
        <v>292</v>
      </c>
      <c r="D28" s="35"/>
      <c r="E28" s="35"/>
      <c r="F28" s="35"/>
      <c r="G28" s="35"/>
      <c r="H28" s="67"/>
      <c r="I28" s="67"/>
      <c r="J28" s="67"/>
      <c r="K28" s="35"/>
      <c r="L28" s="35"/>
      <c r="M28" s="35"/>
    </row>
    <row r="29" spans="1:13" hidden="1" x14ac:dyDescent="0.25">
      <c r="A29" s="29" t="s">
        <v>442</v>
      </c>
      <c r="B29" s="35" t="s">
        <v>434</v>
      </c>
      <c r="C29" s="135" t="s">
        <v>303</v>
      </c>
      <c r="D29" s="35"/>
      <c r="E29" s="35"/>
      <c r="F29" s="35"/>
      <c r="G29" s="35"/>
      <c r="H29" s="67"/>
      <c r="I29" s="67"/>
      <c r="J29" s="67"/>
      <c r="K29" s="35"/>
      <c r="L29" s="35"/>
      <c r="M29" s="35"/>
    </row>
    <row r="30" spans="1:13" hidden="1" x14ac:dyDescent="0.25">
      <c r="A30" s="29" t="s">
        <v>443</v>
      </c>
      <c r="B30" s="35" t="s">
        <v>271</v>
      </c>
      <c r="C30" s="135" t="s">
        <v>303</v>
      </c>
      <c r="D30" s="35"/>
      <c r="E30" s="35"/>
      <c r="F30" s="35"/>
      <c r="G30" s="35"/>
      <c r="H30" s="67"/>
      <c r="I30" s="67"/>
      <c r="J30" s="67"/>
      <c r="K30" s="35"/>
      <c r="L30" s="35"/>
      <c r="M30" s="35"/>
    </row>
    <row r="31" spans="1:13" hidden="1" x14ac:dyDescent="0.25">
      <c r="A31" s="29" t="s">
        <v>444</v>
      </c>
      <c r="B31" s="35" t="s">
        <v>445</v>
      </c>
      <c r="C31" s="135" t="s">
        <v>303</v>
      </c>
      <c r="D31" s="35"/>
      <c r="E31" s="35"/>
      <c r="F31" s="35"/>
      <c r="G31" s="35"/>
      <c r="H31" s="67"/>
      <c r="I31" s="67"/>
      <c r="J31" s="67"/>
      <c r="K31" s="35"/>
      <c r="L31" s="35"/>
      <c r="M31" s="35"/>
    </row>
    <row r="32" spans="1:13" ht="60" hidden="1" x14ac:dyDescent="0.25">
      <c r="A32" s="355" t="s">
        <v>446</v>
      </c>
      <c r="B32" s="356" t="s">
        <v>447</v>
      </c>
      <c r="C32" s="135" t="s">
        <v>303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1">
        <v>0</v>
      </c>
      <c r="J32" s="1">
        <v>0</v>
      </c>
      <c r="K32" s="35">
        <v>0</v>
      </c>
      <c r="L32" s="35">
        <v>0</v>
      </c>
      <c r="M32" s="35">
        <v>0</v>
      </c>
    </row>
    <row r="33" spans="1:13" hidden="1" x14ac:dyDescent="0.25">
      <c r="A33" s="355" t="s">
        <v>448</v>
      </c>
      <c r="B33" s="357" t="s">
        <v>449</v>
      </c>
      <c r="C33" s="135" t="s">
        <v>33</v>
      </c>
      <c r="D33" s="35"/>
      <c r="E33" s="35">
        <v>0</v>
      </c>
      <c r="F33" s="35">
        <v>0</v>
      </c>
      <c r="G33" s="35">
        <v>0</v>
      </c>
      <c r="H33" s="35">
        <v>0</v>
      </c>
      <c r="I33" s="1">
        <v>0</v>
      </c>
      <c r="J33" s="1">
        <v>0</v>
      </c>
      <c r="K33" s="35">
        <v>0</v>
      </c>
      <c r="L33" s="35">
        <v>0</v>
      </c>
      <c r="M33" s="35">
        <v>0</v>
      </c>
    </row>
    <row r="34" spans="1:13" ht="30" hidden="1" x14ac:dyDescent="0.25">
      <c r="A34" s="355" t="s">
        <v>168</v>
      </c>
      <c r="B34" s="358" t="s">
        <v>450</v>
      </c>
      <c r="C34" s="359" t="s">
        <v>33</v>
      </c>
      <c r="D34" s="35"/>
      <c r="E34" s="35"/>
      <c r="F34" s="35"/>
      <c r="G34" s="35"/>
      <c r="H34" s="67"/>
      <c r="I34" s="67"/>
      <c r="J34" s="67"/>
      <c r="K34" s="35"/>
      <c r="L34" s="35"/>
      <c r="M34" s="35"/>
    </row>
    <row r="35" spans="1:13" hidden="1" x14ac:dyDescent="0.25">
      <c r="A35" s="360" t="s">
        <v>451</v>
      </c>
      <c r="B35" s="361" t="s">
        <v>452</v>
      </c>
      <c r="C35" s="362" t="s">
        <v>33</v>
      </c>
      <c r="D35" s="157"/>
      <c r="E35" s="157"/>
      <c r="F35" s="157"/>
      <c r="G35" s="157"/>
      <c r="H35" s="157"/>
      <c r="I35" s="157"/>
      <c r="J35" s="157"/>
      <c r="K35" s="157"/>
      <c r="L35" s="157"/>
      <c r="M35" s="157"/>
    </row>
    <row r="36" spans="1:13" ht="45" hidden="1" x14ac:dyDescent="0.25">
      <c r="A36" s="363" t="s">
        <v>453</v>
      </c>
      <c r="B36" s="363" t="s">
        <v>454</v>
      </c>
      <c r="C36" s="162" t="s">
        <v>33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</row>
    <row r="37" spans="1:13" ht="30" hidden="1" x14ac:dyDescent="0.25">
      <c r="A37" s="364" t="s">
        <v>455</v>
      </c>
      <c r="B37" s="365" t="s">
        <v>456</v>
      </c>
      <c r="C37" s="162" t="s">
        <v>33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</row>
    <row r="38" spans="1:13" hidden="1" x14ac:dyDescent="0.25">
      <c r="A38" s="366" t="s">
        <v>457</v>
      </c>
      <c r="B38" s="157" t="s">
        <v>458</v>
      </c>
      <c r="C38" s="165" t="s">
        <v>33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1">
        <v>0</v>
      </c>
      <c r="J38" s="1">
        <v>0</v>
      </c>
      <c r="K38" s="47">
        <v>0</v>
      </c>
      <c r="L38" s="47">
        <v>0</v>
      </c>
      <c r="M38" s="47">
        <v>0</v>
      </c>
    </row>
    <row r="39" spans="1:13" hidden="1" x14ac:dyDescent="0.25">
      <c r="A39" s="366" t="s">
        <v>459</v>
      </c>
      <c r="B39" s="157" t="s">
        <v>387</v>
      </c>
      <c r="C39" s="165" t="s">
        <v>33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</row>
    <row r="40" spans="1:13" hidden="1" x14ac:dyDescent="0.25">
      <c r="A40" s="367"/>
      <c r="B40" s="349" t="s">
        <v>460</v>
      </c>
      <c r="C40" s="368"/>
      <c r="D40" s="351"/>
      <c r="E40" s="351"/>
      <c r="F40" s="351"/>
      <c r="G40" s="351"/>
      <c r="H40" s="351"/>
      <c r="I40" s="351"/>
      <c r="J40" s="351"/>
      <c r="K40" s="351"/>
      <c r="L40" s="351"/>
      <c r="M40" s="351"/>
    </row>
    <row r="41" spans="1:13" ht="45" hidden="1" x14ac:dyDescent="0.25">
      <c r="A41" s="107" t="s">
        <v>151</v>
      </c>
      <c r="B41" s="353" t="s">
        <v>416</v>
      </c>
      <c r="C41" s="134" t="s">
        <v>417</v>
      </c>
      <c r="D41" s="1"/>
      <c r="E41" s="1"/>
      <c r="F41" s="1"/>
      <c r="G41" s="1"/>
      <c r="H41" s="66"/>
      <c r="I41" s="66"/>
      <c r="J41" s="66"/>
      <c r="K41" s="1"/>
      <c r="L41" s="1"/>
      <c r="M41" s="1"/>
    </row>
    <row r="42" spans="1:13" hidden="1" x14ac:dyDescent="0.25">
      <c r="A42" s="107" t="s">
        <v>152</v>
      </c>
      <c r="B42" s="87" t="s">
        <v>418</v>
      </c>
      <c r="C42" s="134"/>
      <c r="D42" s="1"/>
      <c r="E42" s="1"/>
      <c r="F42" s="1"/>
      <c r="G42" s="1"/>
      <c r="H42" s="66"/>
      <c r="I42" s="66"/>
      <c r="J42" s="66"/>
      <c r="K42" s="1"/>
      <c r="L42" s="1"/>
      <c r="M42" s="1"/>
    </row>
    <row r="43" spans="1:13" ht="30" hidden="1" x14ac:dyDescent="0.25">
      <c r="A43" s="28" t="s">
        <v>164</v>
      </c>
      <c r="B43" s="45" t="s">
        <v>419</v>
      </c>
      <c r="C43" s="134" t="s">
        <v>303</v>
      </c>
      <c r="D43" s="1"/>
      <c r="E43" s="1"/>
      <c r="F43" s="1"/>
      <c r="G43" s="1"/>
      <c r="H43" s="66"/>
      <c r="I43" s="66"/>
      <c r="J43" s="66"/>
      <c r="K43" s="1"/>
      <c r="L43" s="1"/>
      <c r="M43" s="1"/>
    </row>
    <row r="44" spans="1:13" ht="45" hidden="1" x14ac:dyDescent="0.25">
      <c r="A44" s="28" t="s">
        <v>420</v>
      </c>
      <c r="B44" s="45" t="s">
        <v>336</v>
      </c>
      <c r="C44" s="134"/>
      <c r="D44" s="1"/>
      <c r="E44" s="1"/>
      <c r="F44" s="1"/>
      <c r="G44" s="1"/>
      <c r="H44" s="66"/>
      <c r="I44" s="66"/>
      <c r="J44" s="66"/>
      <c r="K44" s="1"/>
      <c r="L44" s="1"/>
      <c r="M44" s="1"/>
    </row>
    <row r="45" spans="1:13" ht="45" hidden="1" x14ac:dyDescent="0.25">
      <c r="A45" s="28" t="s">
        <v>421</v>
      </c>
      <c r="B45" s="45" t="s">
        <v>422</v>
      </c>
      <c r="C45" s="134" t="s">
        <v>303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</row>
    <row r="46" spans="1:13" hidden="1" x14ac:dyDescent="0.25">
      <c r="A46" s="28" t="s">
        <v>423</v>
      </c>
      <c r="B46" s="1" t="s">
        <v>424</v>
      </c>
      <c r="C46" s="134"/>
      <c r="D46" s="1"/>
      <c r="E46" s="1"/>
      <c r="F46" s="1"/>
      <c r="G46" s="1"/>
      <c r="H46" s="66"/>
      <c r="I46" s="66"/>
      <c r="J46" s="66"/>
      <c r="K46" s="1"/>
      <c r="L46" s="1"/>
      <c r="M46" s="1"/>
    </row>
    <row r="47" spans="1:13" hidden="1" x14ac:dyDescent="0.25">
      <c r="A47" s="28" t="s">
        <v>425</v>
      </c>
      <c r="B47" s="1" t="s">
        <v>426</v>
      </c>
      <c r="C47" s="134" t="s">
        <v>303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</row>
    <row r="48" spans="1:13" ht="75" hidden="1" x14ac:dyDescent="0.25">
      <c r="A48" s="29" t="s">
        <v>427</v>
      </c>
      <c r="B48" s="354" t="s">
        <v>428</v>
      </c>
      <c r="C48" s="135" t="s">
        <v>303</v>
      </c>
      <c r="D48" s="35"/>
      <c r="E48" s="35"/>
      <c r="F48" s="35"/>
      <c r="G48" s="35"/>
      <c r="H48" s="67"/>
      <c r="I48" s="67"/>
      <c r="J48" s="67"/>
      <c r="K48" s="35"/>
      <c r="L48" s="35"/>
      <c r="M48" s="35"/>
    </row>
    <row r="49" spans="1:13" ht="60" hidden="1" x14ac:dyDescent="0.25">
      <c r="A49" s="355" t="s">
        <v>429</v>
      </c>
      <c r="B49" s="356" t="s">
        <v>430</v>
      </c>
      <c r="C49" s="135"/>
      <c r="D49" s="35"/>
      <c r="E49" s="35"/>
      <c r="F49" s="35"/>
      <c r="G49" s="35"/>
      <c r="H49" s="67"/>
      <c r="I49" s="67"/>
      <c r="J49" s="67"/>
      <c r="K49" s="35"/>
      <c r="L49" s="35"/>
      <c r="M49" s="35"/>
    </row>
    <row r="50" spans="1:13" hidden="1" x14ac:dyDescent="0.25">
      <c r="A50" s="29" t="s">
        <v>431</v>
      </c>
      <c r="B50" s="35" t="s">
        <v>432</v>
      </c>
      <c r="C50" s="135" t="s">
        <v>292</v>
      </c>
      <c r="D50" s="35"/>
      <c r="E50" s="35"/>
      <c r="F50" s="35"/>
      <c r="G50" s="35"/>
      <c r="H50" s="67"/>
      <c r="I50" s="67"/>
      <c r="J50" s="67"/>
      <c r="K50" s="35"/>
      <c r="L50" s="35"/>
      <c r="M50" s="35"/>
    </row>
    <row r="51" spans="1:13" hidden="1" x14ac:dyDescent="0.25">
      <c r="A51" s="29" t="s">
        <v>433</v>
      </c>
      <c r="B51" s="35" t="s">
        <v>434</v>
      </c>
      <c r="C51" s="135" t="s">
        <v>303</v>
      </c>
      <c r="D51" s="35"/>
      <c r="E51" s="35"/>
      <c r="F51" s="35"/>
      <c r="G51" s="35"/>
      <c r="H51" s="67"/>
      <c r="I51" s="67"/>
      <c r="J51" s="67"/>
      <c r="K51" s="35"/>
      <c r="L51" s="35"/>
      <c r="M51" s="35"/>
    </row>
    <row r="52" spans="1:13" hidden="1" x14ac:dyDescent="0.25">
      <c r="A52" s="355" t="s">
        <v>435</v>
      </c>
      <c r="B52" s="357" t="s">
        <v>436</v>
      </c>
      <c r="C52" s="135"/>
      <c r="D52" s="35"/>
      <c r="E52" s="35"/>
      <c r="F52" s="35"/>
      <c r="G52" s="35"/>
      <c r="H52" s="67"/>
      <c r="I52" s="67"/>
      <c r="J52" s="67"/>
      <c r="K52" s="35"/>
      <c r="L52" s="35"/>
      <c r="M52" s="35"/>
    </row>
    <row r="53" spans="1:13" hidden="1" x14ac:dyDescent="0.25">
      <c r="A53" s="29" t="s">
        <v>437</v>
      </c>
      <c r="B53" s="35" t="s">
        <v>432</v>
      </c>
      <c r="C53" s="135" t="s">
        <v>292</v>
      </c>
      <c r="D53" s="35"/>
      <c r="E53" s="35"/>
      <c r="F53" s="35"/>
      <c r="G53" s="35"/>
      <c r="H53" s="67"/>
      <c r="I53" s="67"/>
      <c r="J53" s="67"/>
      <c r="K53" s="35"/>
      <c r="L53" s="35"/>
      <c r="M53" s="35"/>
    </row>
    <row r="54" spans="1:13" hidden="1" x14ac:dyDescent="0.25">
      <c r="A54" s="29" t="s">
        <v>438</v>
      </c>
      <c r="B54" s="35" t="s">
        <v>434</v>
      </c>
      <c r="C54" s="135" t="s">
        <v>303</v>
      </c>
      <c r="D54" s="35"/>
      <c r="E54" s="35"/>
      <c r="F54" s="35"/>
      <c r="G54" s="35"/>
      <c r="H54" s="67"/>
      <c r="I54" s="67"/>
      <c r="J54" s="67"/>
      <c r="K54" s="35"/>
      <c r="L54" s="35"/>
      <c r="M54" s="35"/>
    </row>
    <row r="55" spans="1:13" ht="60" hidden="1" x14ac:dyDescent="0.25">
      <c r="A55" s="355" t="s">
        <v>439</v>
      </c>
      <c r="B55" s="356" t="s">
        <v>440</v>
      </c>
      <c r="C55" s="135"/>
      <c r="D55" s="35"/>
      <c r="E55" s="35"/>
      <c r="F55" s="35"/>
      <c r="G55" s="35"/>
      <c r="H55" s="67"/>
      <c r="I55" s="67"/>
      <c r="J55" s="67"/>
      <c r="K55" s="35"/>
      <c r="L55" s="35"/>
      <c r="M55" s="35"/>
    </row>
    <row r="56" spans="1:13" hidden="1" x14ac:dyDescent="0.25">
      <c r="A56" s="29" t="s">
        <v>441</v>
      </c>
      <c r="B56" s="35" t="s">
        <v>432</v>
      </c>
      <c r="C56" s="135" t="s">
        <v>292</v>
      </c>
      <c r="D56" s="35"/>
      <c r="E56" s="35"/>
      <c r="F56" s="35"/>
      <c r="G56" s="35"/>
      <c r="H56" s="67"/>
      <c r="I56" s="67"/>
      <c r="J56" s="67"/>
      <c r="K56" s="35"/>
      <c r="L56" s="35"/>
      <c r="M56" s="35"/>
    </row>
    <row r="57" spans="1:13" hidden="1" x14ac:dyDescent="0.25">
      <c r="A57" s="29" t="s">
        <v>442</v>
      </c>
      <c r="B57" s="35" t="s">
        <v>434</v>
      </c>
      <c r="C57" s="135" t="s">
        <v>303</v>
      </c>
      <c r="D57" s="35"/>
      <c r="E57" s="35"/>
      <c r="F57" s="35"/>
      <c r="G57" s="35"/>
      <c r="H57" s="67"/>
      <c r="I57" s="67"/>
      <c r="J57" s="67"/>
      <c r="K57" s="35"/>
      <c r="L57" s="35"/>
      <c r="M57" s="35"/>
    </row>
    <row r="58" spans="1:13" hidden="1" x14ac:dyDescent="0.25">
      <c r="A58" s="29" t="s">
        <v>443</v>
      </c>
      <c r="B58" s="35" t="s">
        <v>271</v>
      </c>
      <c r="C58" s="135" t="s">
        <v>303</v>
      </c>
      <c r="D58" s="35"/>
      <c r="E58" s="35"/>
      <c r="F58" s="35"/>
      <c r="G58" s="35"/>
      <c r="H58" s="67"/>
      <c r="I58" s="67"/>
      <c r="J58" s="67"/>
      <c r="K58" s="35"/>
      <c r="L58" s="35"/>
      <c r="M58" s="35"/>
    </row>
    <row r="59" spans="1:13" hidden="1" x14ac:dyDescent="0.25">
      <c r="A59" s="29" t="s">
        <v>444</v>
      </c>
      <c r="B59" s="35" t="s">
        <v>445</v>
      </c>
      <c r="C59" s="135" t="s">
        <v>303</v>
      </c>
      <c r="D59" s="35"/>
      <c r="E59" s="35"/>
      <c r="F59" s="35"/>
      <c r="G59" s="35"/>
      <c r="H59" s="67"/>
      <c r="I59" s="67"/>
      <c r="J59" s="67"/>
      <c r="K59" s="35"/>
      <c r="L59" s="35"/>
      <c r="M59" s="35"/>
    </row>
    <row r="60" spans="1:13" ht="60" hidden="1" x14ac:dyDescent="0.25">
      <c r="A60" s="355" t="s">
        <v>446</v>
      </c>
      <c r="B60" s="356" t="s">
        <v>447</v>
      </c>
      <c r="C60" s="135" t="s">
        <v>303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</row>
    <row r="61" spans="1:13" hidden="1" x14ac:dyDescent="0.25">
      <c r="A61" s="355" t="s">
        <v>448</v>
      </c>
      <c r="B61" s="357" t="s">
        <v>449</v>
      </c>
      <c r="C61" s="135" t="s">
        <v>33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</row>
    <row r="62" spans="1:13" ht="30" hidden="1" x14ac:dyDescent="0.25">
      <c r="A62" s="355" t="s">
        <v>168</v>
      </c>
      <c r="B62" s="358" t="s">
        <v>450</v>
      </c>
      <c r="C62" s="359" t="s">
        <v>33</v>
      </c>
      <c r="D62" s="35"/>
      <c r="E62" s="35"/>
      <c r="F62" s="35"/>
      <c r="G62" s="35"/>
      <c r="H62" s="67"/>
      <c r="I62" s="67"/>
      <c r="J62" s="67"/>
      <c r="K62" s="35"/>
      <c r="L62" s="35"/>
      <c r="M62" s="35"/>
    </row>
    <row r="63" spans="1:13" hidden="1" x14ac:dyDescent="0.25">
      <c r="A63" s="360" t="s">
        <v>451</v>
      </c>
      <c r="B63" s="361" t="s">
        <v>452</v>
      </c>
      <c r="C63" s="362" t="s">
        <v>33</v>
      </c>
      <c r="D63" s="157"/>
      <c r="E63" s="157"/>
      <c r="F63" s="157"/>
      <c r="G63" s="157"/>
      <c r="H63" s="157"/>
      <c r="I63" s="157"/>
      <c r="J63" s="157"/>
      <c r="K63" s="157"/>
      <c r="L63" s="157"/>
      <c r="M63" s="157"/>
    </row>
    <row r="64" spans="1:13" ht="45" hidden="1" x14ac:dyDescent="0.25">
      <c r="A64" s="363" t="s">
        <v>453</v>
      </c>
      <c r="B64" s="363" t="s">
        <v>454</v>
      </c>
      <c r="C64" s="162" t="s">
        <v>33</v>
      </c>
      <c r="D64" s="47"/>
      <c r="E64" s="47"/>
      <c r="F64" s="47"/>
      <c r="G64" s="47"/>
      <c r="H64" s="47"/>
      <c r="I64" s="47"/>
      <c r="J64" s="47"/>
      <c r="K64" s="47"/>
      <c r="L64" s="47"/>
      <c r="M64" s="47"/>
    </row>
    <row r="65" spans="1:13" ht="30" hidden="1" x14ac:dyDescent="0.25">
      <c r="A65" s="364" t="s">
        <v>455</v>
      </c>
      <c r="B65" s="365" t="s">
        <v>456</v>
      </c>
      <c r="C65" s="162" t="s">
        <v>33</v>
      </c>
      <c r="D65" s="47"/>
      <c r="E65" s="47"/>
      <c r="F65" s="47"/>
      <c r="G65" s="47"/>
      <c r="H65" s="47"/>
      <c r="I65" s="47"/>
      <c r="J65" s="47"/>
      <c r="K65" s="47"/>
      <c r="L65" s="47"/>
      <c r="M65" s="47"/>
    </row>
    <row r="66" spans="1:13" hidden="1" x14ac:dyDescent="0.25">
      <c r="A66" s="366" t="s">
        <v>457</v>
      </c>
      <c r="B66" s="157" t="s">
        <v>458</v>
      </c>
      <c r="C66" s="165" t="s">
        <v>33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35">
        <v>0</v>
      </c>
      <c r="J66" s="35">
        <v>0</v>
      </c>
      <c r="K66" s="47">
        <v>0</v>
      </c>
      <c r="L66" s="47">
        <v>0</v>
      </c>
      <c r="M66" s="47">
        <v>0</v>
      </c>
    </row>
    <row r="67" spans="1:13" hidden="1" x14ac:dyDescent="0.25">
      <c r="A67" s="366" t="s">
        <v>459</v>
      </c>
      <c r="B67" s="157" t="s">
        <v>387</v>
      </c>
      <c r="C67" s="165" t="s">
        <v>33</v>
      </c>
      <c r="D67" s="47"/>
      <c r="E67" s="47"/>
      <c r="F67" s="47"/>
      <c r="G67" s="47"/>
      <c r="H67" s="47"/>
      <c r="I67" s="47"/>
      <c r="J67" s="47"/>
      <c r="K67" s="47"/>
      <c r="L67" s="47"/>
      <c r="M67" s="47"/>
    </row>
    <row r="68" spans="1:13" hidden="1" x14ac:dyDescent="0.25">
      <c r="A68" s="351"/>
      <c r="B68" s="349" t="s">
        <v>461</v>
      </c>
      <c r="C68" s="351"/>
      <c r="D68" s="351"/>
      <c r="E68" s="351"/>
      <c r="F68" s="351"/>
      <c r="G68" s="351"/>
      <c r="H68" s="351"/>
      <c r="I68" s="351"/>
      <c r="J68" s="351"/>
      <c r="K68" s="351"/>
      <c r="L68" s="351"/>
      <c r="M68" s="351"/>
    </row>
    <row r="69" spans="1:13" ht="45" hidden="1" x14ac:dyDescent="0.25">
      <c r="A69" s="107" t="s">
        <v>151</v>
      </c>
      <c r="B69" s="353" t="s">
        <v>416</v>
      </c>
      <c r="C69" s="134" t="s">
        <v>417</v>
      </c>
      <c r="D69" s="1"/>
      <c r="E69" s="1"/>
      <c r="F69" s="1"/>
      <c r="G69" s="1"/>
      <c r="H69" s="66"/>
      <c r="I69" s="66"/>
      <c r="J69" s="66"/>
      <c r="K69" s="1"/>
      <c r="L69" s="1"/>
      <c r="M69" s="1"/>
    </row>
    <row r="70" spans="1:13" hidden="1" x14ac:dyDescent="0.25">
      <c r="A70" s="107" t="s">
        <v>152</v>
      </c>
      <c r="B70" s="87" t="s">
        <v>418</v>
      </c>
      <c r="C70" s="134"/>
      <c r="D70" s="1"/>
      <c r="E70" s="1"/>
      <c r="F70" s="1"/>
      <c r="G70" s="1"/>
      <c r="H70" s="66"/>
      <c r="I70" s="66"/>
      <c r="J70" s="66"/>
      <c r="K70" s="1"/>
      <c r="L70" s="1"/>
      <c r="M70" s="1"/>
    </row>
    <row r="71" spans="1:13" ht="30" hidden="1" x14ac:dyDescent="0.25">
      <c r="A71" s="28" t="s">
        <v>164</v>
      </c>
      <c r="B71" s="45" t="s">
        <v>419</v>
      </c>
      <c r="C71" s="134" t="s">
        <v>303</v>
      </c>
      <c r="D71" s="1"/>
      <c r="E71" s="1"/>
      <c r="F71" s="1"/>
      <c r="G71" s="1"/>
      <c r="H71" s="66"/>
      <c r="I71" s="66"/>
      <c r="J71" s="66"/>
      <c r="K71" s="1"/>
      <c r="L71" s="1"/>
      <c r="M71" s="1"/>
    </row>
    <row r="72" spans="1:13" ht="45" hidden="1" x14ac:dyDescent="0.25">
      <c r="A72" s="28" t="s">
        <v>420</v>
      </c>
      <c r="B72" s="45" t="s">
        <v>336</v>
      </c>
      <c r="C72" s="134"/>
      <c r="D72" s="1"/>
      <c r="E72" s="1"/>
      <c r="F72" s="1"/>
      <c r="G72" s="1"/>
      <c r="H72" s="66"/>
      <c r="I72" s="66"/>
      <c r="J72" s="66"/>
      <c r="K72" s="1"/>
      <c r="L72" s="1"/>
      <c r="M72" s="1"/>
    </row>
    <row r="73" spans="1:13" ht="45" hidden="1" x14ac:dyDescent="0.25">
      <c r="A73" s="28" t="s">
        <v>421</v>
      </c>
      <c r="B73" s="45" t="s">
        <v>422</v>
      </c>
      <c r="C73" s="134" t="s">
        <v>303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35">
        <v>0</v>
      </c>
      <c r="J73" s="35">
        <v>0</v>
      </c>
      <c r="K73" s="1">
        <v>0</v>
      </c>
      <c r="L73" s="1">
        <v>0</v>
      </c>
      <c r="M73" s="1">
        <v>0</v>
      </c>
    </row>
    <row r="74" spans="1:13" hidden="1" x14ac:dyDescent="0.25">
      <c r="A74" s="28" t="s">
        <v>423</v>
      </c>
      <c r="B74" s="1" t="s">
        <v>424</v>
      </c>
      <c r="C74" s="134"/>
      <c r="D74" s="1"/>
      <c r="E74" s="1"/>
      <c r="F74" s="1"/>
      <c r="G74" s="1"/>
      <c r="H74" s="66"/>
      <c r="I74" s="66"/>
      <c r="J74" s="66"/>
      <c r="K74" s="1"/>
      <c r="L74" s="1"/>
      <c r="M74" s="1"/>
    </row>
    <row r="75" spans="1:13" hidden="1" x14ac:dyDescent="0.25">
      <c r="A75" s="28" t="s">
        <v>425</v>
      </c>
      <c r="B75" s="1" t="s">
        <v>426</v>
      </c>
      <c r="C75" s="134" t="s">
        <v>303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35">
        <v>0</v>
      </c>
      <c r="J75" s="35">
        <v>0</v>
      </c>
      <c r="K75" s="1">
        <v>0</v>
      </c>
      <c r="L75" s="1">
        <v>0</v>
      </c>
      <c r="M75" s="1">
        <v>0</v>
      </c>
    </row>
    <row r="76" spans="1:13" ht="75" hidden="1" x14ac:dyDescent="0.25">
      <c r="A76" s="29" t="s">
        <v>427</v>
      </c>
      <c r="B76" s="354" t="s">
        <v>428</v>
      </c>
      <c r="C76" s="135" t="s">
        <v>303</v>
      </c>
      <c r="D76" s="35"/>
      <c r="E76" s="35"/>
      <c r="F76" s="35"/>
      <c r="G76" s="35"/>
      <c r="H76" s="67"/>
      <c r="I76" s="67"/>
      <c r="J76" s="67"/>
      <c r="K76" s="35"/>
      <c r="L76" s="35"/>
      <c r="M76" s="35"/>
    </row>
    <row r="77" spans="1:13" ht="60" hidden="1" x14ac:dyDescent="0.25">
      <c r="A77" s="355" t="s">
        <v>429</v>
      </c>
      <c r="B77" s="356" t="s">
        <v>430</v>
      </c>
      <c r="C77" s="135"/>
      <c r="D77" s="35"/>
      <c r="E77" s="35"/>
      <c r="F77" s="35"/>
      <c r="G77" s="35"/>
      <c r="H77" s="67"/>
      <c r="I77" s="67"/>
      <c r="J77" s="67"/>
      <c r="K77" s="35"/>
      <c r="L77" s="35"/>
      <c r="M77" s="35"/>
    </row>
    <row r="78" spans="1:13" hidden="1" x14ac:dyDescent="0.25">
      <c r="A78" s="29" t="s">
        <v>431</v>
      </c>
      <c r="B78" s="35" t="s">
        <v>432</v>
      </c>
      <c r="C78" s="135" t="s">
        <v>292</v>
      </c>
      <c r="D78" s="35"/>
      <c r="E78" s="35"/>
      <c r="F78" s="35"/>
      <c r="G78" s="35"/>
      <c r="H78" s="67"/>
      <c r="I78" s="67"/>
      <c r="J78" s="67"/>
      <c r="K78" s="35"/>
      <c r="L78" s="35"/>
      <c r="M78" s="35"/>
    </row>
    <row r="79" spans="1:13" hidden="1" x14ac:dyDescent="0.25">
      <c r="A79" s="29" t="s">
        <v>433</v>
      </c>
      <c r="B79" s="35" t="s">
        <v>434</v>
      </c>
      <c r="C79" s="135" t="s">
        <v>303</v>
      </c>
      <c r="D79" s="35"/>
      <c r="E79" s="35"/>
      <c r="F79" s="35"/>
      <c r="G79" s="35"/>
      <c r="H79" s="67"/>
      <c r="I79" s="67"/>
      <c r="J79" s="67"/>
      <c r="K79" s="35"/>
      <c r="L79" s="35"/>
      <c r="M79" s="35"/>
    </row>
    <row r="80" spans="1:13" hidden="1" x14ac:dyDescent="0.25">
      <c r="A80" s="355" t="s">
        <v>435</v>
      </c>
      <c r="B80" s="357" t="s">
        <v>436</v>
      </c>
      <c r="C80" s="135"/>
      <c r="D80" s="35"/>
      <c r="E80" s="35"/>
      <c r="F80" s="35"/>
      <c r="G80" s="35"/>
      <c r="H80" s="67"/>
      <c r="I80" s="67"/>
      <c r="J80" s="67"/>
      <c r="K80" s="35"/>
      <c r="L80" s="35"/>
      <c r="M80" s="35"/>
    </row>
    <row r="81" spans="1:13" hidden="1" x14ac:dyDescent="0.25">
      <c r="A81" s="29" t="s">
        <v>437</v>
      </c>
      <c r="B81" s="35" t="s">
        <v>432</v>
      </c>
      <c r="C81" s="135" t="s">
        <v>292</v>
      </c>
      <c r="D81" s="35"/>
      <c r="E81" s="35"/>
      <c r="F81" s="35"/>
      <c r="G81" s="35"/>
      <c r="H81" s="67"/>
      <c r="I81" s="67"/>
      <c r="J81" s="67"/>
      <c r="K81" s="35"/>
      <c r="L81" s="35"/>
      <c r="M81" s="35"/>
    </row>
    <row r="82" spans="1:13" hidden="1" x14ac:dyDescent="0.25">
      <c r="A82" s="29" t="s">
        <v>438</v>
      </c>
      <c r="B82" s="35" t="s">
        <v>434</v>
      </c>
      <c r="C82" s="135" t="s">
        <v>303</v>
      </c>
      <c r="D82" s="35"/>
      <c r="E82" s="35"/>
      <c r="F82" s="35"/>
      <c r="G82" s="35"/>
      <c r="H82" s="67"/>
      <c r="I82" s="67"/>
      <c r="J82" s="67"/>
      <c r="K82" s="35"/>
      <c r="L82" s="35"/>
      <c r="M82" s="35"/>
    </row>
    <row r="83" spans="1:13" ht="60" hidden="1" x14ac:dyDescent="0.25">
      <c r="A83" s="355" t="s">
        <v>439</v>
      </c>
      <c r="B83" s="356" t="s">
        <v>440</v>
      </c>
      <c r="C83" s="135"/>
      <c r="D83" s="35"/>
      <c r="E83" s="35"/>
      <c r="F83" s="35"/>
      <c r="G83" s="35"/>
      <c r="H83" s="67"/>
      <c r="I83" s="67"/>
      <c r="J83" s="67"/>
      <c r="K83" s="35"/>
      <c r="L83" s="35"/>
      <c r="M83" s="35"/>
    </row>
    <row r="84" spans="1:13" hidden="1" x14ac:dyDescent="0.25">
      <c r="A84" s="29" t="s">
        <v>441</v>
      </c>
      <c r="B84" s="35" t="s">
        <v>432</v>
      </c>
      <c r="C84" s="135" t="s">
        <v>292</v>
      </c>
      <c r="D84" s="35"/>
      <c r="E84" s="35"/>
      <c r="F84" s="35"/>
      <c r="G84" s="35"/>
      <c r="H84" s="67"/>
      <c r="I84" s="67"/>
      <c r="J84" s="67"/>
      <c r="K84" s="35"/>
      <c r="L84" s="35"/>
      <c r="M84" s="35"/>
    </row>
    <row r="85" spans="1:13" hidden="1" x14ac:dyDescent="0.25">
      <c r="A85" s="29" t="s">
        <v>442</v>
      </c>
      <c r="B85" s="35" t="s">
        <v>434</v>
      </c>
      <c r="C85" s="135" t="s">
        <v>303</v>
      </c>
      <c r="D85" s="35"/>
      <c r="E85" s="35"/>
      <c r="F85" s="35"/>
      <c r="G85" s="35"/>
      <c r="H85" s="67"/>
      <c r="I85" s="67"/>
      <c r="J85" s="67"/>
      <c r="K85" s="35"/>
      <c r="L85" s="35"/>
      <c r="M85" s="35"/>
    </row>
    <row r="86" spans="1:13" hidden="1" x14ac:dyDescent="0.25">
      <c r="A86" s="29" t="s">
        <v>443</v>
      </c>
      <c r="B86" s="35" t="s">
        <v>271</v>
      </c>
      <c r="C86" s="135" t="s">
        <v>303</v>
      </c>
      <c r="D86" s="35"/>
      <c r="E86" s="35"/>
      <c r="F86" s="35"/>
      <c r="G86" s="35"/>
      <c r="H86" s="67"/>
      <c r="I86" s="67"/>
      <c r="J86" s="67"/>
      <c r="K86" s="35"/>
      <c r="L86" s="35"/>
      <c r="M86" s="35"/>
    </row>
    <row r="87" spans="1:13" hidden="1" x14ac:dyDescent="0.25">
      <c r="A87" s="29" t="s">
        <v>444</v>
      </c>
      <c r="B87" s="35" t="s">
        <v>445</v>
      </c>
      <c r="C87" s="135" t="s">
        <v>303</v>
      </c>
      <c r="D87" s="35"/>
      <c r="E87" s="35"/>
      <c r="F87" s="35"/>
      <c r="G87" s="35"/>
      <c r="H87" s="67"/>
      <c r="I87" s="67"/>
      <c r="J87" s="67"/>
      <c r="K87" s="35"/>
      <c r="L87" s="35"/>
      <c r="M87" s="35"/>
    </row>
    <row r="88" spans="1:13" ht="60" hidden="1" x14ac:dyDescent="0.25">
      <c r="A88" s="355" t="s">
        <v>446</v>
      </c>
      <c r="B88" s="356" t="s">
        <v>447</v>
      </c>
      <c r="C88" s="135" t="s">
        <v>303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</row>
    <row r="89" spans="1:13" hidden="1" x14ac:dyDescent="0.25">
      <c r="A89" s="355" t="s">
        <v>448</v>
      </c>
      <c r="B89" s="357" t="s">
        <v>449</v>
      </c>
      <c r="C89" s="135" t="s">
        <v>33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</row>
    <row r="90" spans="1:13" ht="30" hidden="1" x14ac:dyDescent="0.25">
      <c r="A90" s="355" t="s">
        <v>168</v>
      </c>
      <c r="B90" s="358" t="s">
        <v>450</v>
      </c>
      <c r="C90" s="359" t="s">
        <v>33</v>
      </c>
      <c r="D90" s="35"/>
      <c r="E90" s="35"/>
      <c r="F90" s="35"/>
      <c r="G90" s="35"/>
      <c r="H90" s="67"/>
      <c r="I90" s="67"/>
      <c r="J90" s="67"/>
      <c r="K90" s="35"/>
      <c r="L90" s="35"/>
      <c r="M90" s="35"/>
    </row>
    <row r="91" spans="1:13" hidden="1" x14ac:dyDescent="0.25">
      <c r="A91" s="360" t="s">
        <v>451</v>
      </c>
      <c r="B91" s="361" t="s">
        <v>452</v>
      </c>
      <c r="C91" s="362" t="s">
        <v>33</v>
      </c>
      <c r="D91" s="157"/>
      <c r="E91" s="157"/>
      <c r="F91" s="157"/>
      <c r="G91" s="157"/>
      <c r="H91" s="157"/>
      <c r="I91" s="157"/>
      <c r="J91" s="157"/>
      <c r="K91" s="157"/>
      <c r="L91" s="157"/>
      <c r="M91" s="157"/>
    </row>
    <row r="92" spans="1:13" ht="45" hidden="1" x14ac:dyDescent="0.25">
      <c r="A92" s="363" t="s">
        <v>453</v>
      </c>
      <c r="B92" s="363" t="s">
        <v>454</v>
      </c>
      <c r="C92" s="162" t="s">
        <v>33</v>
      </c>
      <c r="D92" s="47"/>
      <c r="E92" s="47"/>
      <c r="F92" s="47"/>
      <c r="G92" s="47"/>
      <c r="H92" s="47"/>
      <c r="I92" s="47"/>
      <c r="J92" s="47"/>
      <c r="K92" s="47"/>
      <c r="L92" s="47"/>
      <c r="M92" s="47"/>
    </row>
    <row r="93" spans="1:13" ht="30" hidden="1" x14ac:dyDescent="0.25">
      <c r="A93" s="364" t="s">
        <v>455</v>
      </c>
      <c r="B93" s="365" t="s">
        <v>456</v>
      </c>
      <c r="C93" s="162" t="s">
        <v>33</v>
      </c>
      <c r="D93" s="47"/>
      <c r="E93" s="47"/>
      <c r="F93" s="47"/>
      <c r="G93" s="47"/>
      <c r="H93" s="47"/>
      <c r="I93" s="47"/>
      <c r="J93" s="47"/>
      <c r="K93" s="47"/>
      <c r="L93" s="47"/>
      <c r="M93" s="47"/>
    </row>
    <row r="94" spans="1:13" hidden="1" x14ac:dyDescent="0.25">
      <c r="A94" s="366" t="s">
        <v>457</v>
      </c>
      <c r="B94" s="157" t="s">
        <v>458</v>
      </c>
      <c r="C94" s="165" t="s">
        <v>33</v>
      </c>
      <c r="D94" s="47">
        <v>0</v>
      </c>
      <c r="E94" s="47">
        <v>0</v>
      </c>
      <c r="F94" s="47">
        <v>0</v>
      </c>
      <c r="G94" s="47">
        <v>0</v>
      </c>
      <c r="H94" s="47">
        <v>0</v>
      </c>
      <c r="I94" s="35">
        <v>0</v>
      </c>
      <c r="J94" s="35">
        <v>0</v>
      </c>
      <c r="K94" s="47">
        <v>0</v>
      </c>
      <c r="L94" s="47">
        <v>0</v>
      </c>
      <c r="M94" s="47">
        <v>0</v>
      </c>
    </row>
    <row r="95" spans="1:13" hidden="1" x14ac:dyDescent="0.25">
      <c r="A95" s="366" t="s">
        <v>459</v>
      </c>
      <c r="B95" s="157" t="s">
        <v>387</v>
      </c>
      <c r="C95" s="165" t="s">
        <v>33</v>
      </c>
      <c r="D95" s="47"/>
      <c r="E95" s="47"/>
      <c r="F95" s="47"/>
      <c r="G95" s="47"/>
      <c r="H95" s="47"/>
      <c r="I95" s="47"/>
      <c r="J95" s="47"/>
      <c r="K95" s="47"/>
      <c r="L95" s="47"/>
      <c r="M95" s="47"/>
    </row>
    <row r="97" spans="1:13" x14ac:dyDescent="0.25">
      <c r="F97" s="659" t="s">
        <v>481</v>
      </c>
      <c r="G97" s="659"/>
      <c r="H97" s="659"/>
      <c r="I97" s="659"/>
    </row>
    <row r="98" spans="1:13" x14ac:dyDescent="0.25">
      <c r="F98" s="659" t="s">
        <v>179</v>
      </c>
      <c r="G98" s="659"/>
      <c r="H98" s="659"/>
      <c r="I98" s="659"/>
    </row>
    <row r="99" spans="1:13" x14ac:dyDescent="0.25">
      <c r="F99" s="82" t="s">
        <v>413</v>
      </c>
      <c r="G99" s="82"/>
      <c r="H99" s="82"/>
      <c r="I99" s="82"/>
    </row>
    <row r="100" spans="1:13" x14ac:dyDescent="0.25">
      <c r="F100" s="659" t="s">
        <v>180</v>
      </c>
      <c r="G100" s="659"/>
      <c r="H100" s="659"/>
      <c r="I100" s="659"/>
    </row>
    <row r="102" spans="1:13" ht="15.75" thickBot="1" x14ac:dyDescent="0.3">
      <c r="A102" s="81" t="s">
        <v>462</v>
      </c>
    </row>
    <row r="103" spans="1:13" ht="15.75" thickBot="1" x14ac:dyDescent="0.3">
      <c r="A103" s="653" t="s">
        <v>0</v>
      </c>
      <c r="B103" s="653" t="s">
        <v>1</v>
      </c>
      <c r="C103" s="653" t="s">
        <v>2</v>
      </c>
      <c r="D103" s="656" t="s">
        <v>176</v>
      </c>
      <c r="E103" s="657"/>
      <c r="F103" s="657"/>
      <c r="G103" s="657"/>
      <c r="H103" s="657"/>
      <c r="I103" s="657"/>
      <c r="J103" s="658"/>
      <c r="K103" s="656" t="s">
        <v>177</v>
      </c>
      <c r="L103" s="657"/>
      <c r="M103" s="658"/>
    </row>
    <row r="104" spans="1:13" ht="15.75" customHeight="1" thickBot="1" x14ac:dyDescent="0.3">
      <c r="A104" s="654"/>
      <c r="B104" s="654"/>
      <c r="C104" s="654"/>
      <c r="D104" s="650" t="s">
        <v>522</v>
      </c>
      <c r="E104" s="650"/>
      <c r="F104" s="610" t="s">
        <v>677</v>
      </c>
      <c r="G104" s="611"/>
      <c r="H104" s="653" t="s">
        <v>405</v>
      </c>
      <c r="I104" s="653" t="s">
        <v>518</v>
      </c>
      <c r="J104" s="653" t="s">
        <v>519</v>
      </c>
      <c r="K104" s="653" t="s">
        <v>405</v>
      </c>
      <c r="L104" s="653" t="s">
        <v>518</v>
      </c>
      <c r="M104" s="653" t="s">
        <v>519</v>
      </c>
    </row>
    <row r="105" spans="1:13" ht="15.75" thickBot="1" x14ac:dyDescent="0.3">
      <c r="A105" s="655"/>
      <c r="B105" s="655"/>
      <c r="C105" s="655"/>
      <c r="D105" s="62" t="s">
        <v>6</v>
      </c>
      <c r="E105" s="4" t="s">
        <v>7</v>
      </c>
      <c r="F105" s="4" t="s">
        <v>8</v>
      </c>
      <c r="G105" s="4" t="s">
        <v>9</v>
      </c>
      <c r="H105" s="655"/>
      <c r="I105" s="655"/>
      <c r="J105" s="655"/>
      <c r="K105" s="655"/>
      <c r="L105" s="655"/>
      <c r="M105" s="655"/>
    </row>
    <row r="106" spans="1:13" x14ac:dyDescent="0.25">
      <c r="A106" s="43">
        <v>1</v>
      </c>
      <c r="B106" s="44">
        <v>2</v>
      </c>
      <c r="C106" s="44">
        <v>3</v>
      </c>
      <c r="D106" s="44">
        <v>4</v>
      </c>
      <c r="E106" s="44">
        <v>5</v>
      </c>
      <c r="F106" s="44">
        <v>6</v>
      </c>
      <c r="G106" s="44">
        <v>7</v>
      </c>
      <c r="H106" s="71">
        <v>8</v>
      </c>
      <c r="I106" s="71">
        <v>9</v>
      </c>
      <c r="J106" s="71">
        <v>10</v>
      </c>
      <c r="K106" s="71">
        <v>11</v>
      </c>
      <c r="L106" s="71">
        <v>12</v>
      </c>
      <c r="M106" s="44">
        <v>13</v>
      </c>
    </row>
    <row r="107" spans="1:13" x14ac:dyDescent="0.25">
      <c r="A107" s="371" t="s">
        <v>151</v>
      </c>
      <c r="B107" s="371" t="s">
        <v>415</v>
      </c>
      <c r="C107" s="372"/>
      <c r="D107" s="371"/>
      <c r="E107" s="373"/>
      <c r="F107" s="373"/>
      <c r="G107" s="373"/>
      <c r="H107" s="374"/>
      <c r="I107" s="374"/>
      <c r="J107" s="374"/>
      <c r="K107" s="374"/>
      <c r="L107" s="374"/>
      <c r="M107" s="373"/>
    </row>
    <row r="108" spans="1:13" x14ac:dyDescent="0.25">
      <c r="A108" s="375" t="s">
        <v>463</v>
      </c>
      <c r="B108" s="376" t="s">
        <v>464</v>
      </c>
      <c r="C108" s="132"/>
      <c r="D108" s="52"/>
      <c r="E108" s="52"/>
      <c r="F108" s="52"/>
      <c r="G108" s="52"/>
      <c r="H108" s="72"/>
      <c r="I108" s="72"/>
      <c r="J108" s="72"/>
      <c r="K108" s="72"/>
      <c r="L108" s="72"/>
      <c r="M108" s="52"/>
    </row>
    <row r="109" spans="1:13" x14ac:dyDescent="0.25">
      <c r="A109" s="377" t="s">
        <v>465</v>
      </c>
      <c r="B109" s="87" t="s">
        <v>650</v>
      </c>
      <c r="C109" s="134" t="s">
        <v>33</v>
      </c>
      <c r="D109" s="379">
        <f>(D110*D111*12)/1000</f>
        <v>0</v>
      </c>
      <c r="E109" s="379">
        <f>(E110*E111*12)/1000</f>
        <v>0</v>
      </c>
      <c r="F109" s="379">
        <f>(F110*F111*15)/1000</f>
        <v>901.6404</v>
      </c>
      <c r="G109" s="379">
        <f>(G110*G111*15)/1000</f>
        <v>901.6404</v>
      </c>
      <c r="H109" s="379">
        <f t="shared" ref="H109" si="0">(H110*H111*12)/1000</f>
        <v>750.14400000000001</v>
      </c>
      <c r="I109" s="379">
        <f t="shared" ref="I109:M109" si="1">(I110*I111*12)/1000</f>
        <v>780.14976000000001</v>
      </c>
      <c r="J109" s="379">
        <f t="shared" si="1"/>
        <v>811.35575040000003</v>
      </c>
      <c r="K109" s="379">
        <f t="shared" si="1"/>
        <v>0</v>
      </c>
      <c r="L109" s="379">
        <f t="shared" si="1"/>
        <v>0</v>
      </c>
      <c r="M109" s="379">
        <f t="shared" si="1"/>
        <v>0</v>
      </c>
    </row>
    <row r="110" spans="1:13" x14ac:dyDescent="0.25">
      <c r="A110" s="377"/>
      <c r="B110" s="45" t="s">
        <v>466</v>
      </c>
      <c r="C110" s="134" t="s">
        <v>417</v>
      </c>
      <c r="D110" s="379"/>
      <c r="E110" s="379"/>
      <c r="F110" s="379">
        <v>4</v>
      </c>
      <c r="G110" s="379">
        <v>4</v>
      </c>
      <c r="H110" s="380">
        <v>4</v>
      </c>
      <c r="I110" s="380">
        <v>4</v>
      </c>
      <c r="J110" s="380">
        <v>4</v>
      </c>
      <c r="K110" s="380"/>
      <c r="L110" s="380"/>
      <c r="M110" s="379"/>
    </row>
    <row r="111" spans="1:13" x14ac:dyDescent="0.25">
      <c r="A111" s="377"/>
      <c r="B111" s="45" t="s">
        <v>302</v>
      </c>
      <c r="C111" s="134" t="s">
        <v>303</v>
      </c>
      <c r="D111" s="379"/>
      <c r="E111" s="379"/>
      <c r="F111" s="379">
        <v>15027.34</v>
      </c>
      <c r="G111" s="379">
        <v>15027.34</v>
      </c>
      <c r="H111" s="380">
        <v>15628</v>
      </c>
      <c r="I111" s="380">
        <f>H111*1.04</f>
        <v>16253.12</v>
      </c>
      <c r="J111" s="380">
        <f>I111*1.04</f>
        <v>16903.2448</v>
      </c>
      <c r="K111" s="380"/>
      <c r="L111" s="380"/>
      <c r="M111" s="379"/>
    </row>
    <row r="112" spans="1:13" ht="30" x14ac:dyDescent="0.25">
      <c r="A112" s="377" t="s">
        <v>154</v>
      </c>
      <c r="B112" s="353" t="s">
        <v>651</v>
      </c>
      <c r="C112" s="134" t="s">
        <v>33</v>
      </c>
      <c r="D112" s="379">
        <f>(D113*D114*12)/1000</f>
        <v>0</v>
      </c>
      <c r="E112" s="379">
        <f t="shared" ref="E112:H112" si="2">(E113*E114*12)/1000</f>
        <v>0</v>
      </c>
      <c r="F112" s="379">
        <f>(F113*F114*15)/1000</f>
        <v>225.4101</v>
      </c>
      <c r="G112" s="379">
        <f>(G113*G114*15)/1000</f>
        <v>225.4101</v>
      </c>
      <c r="H112" s="379">
        <f t="shared" si="2"/>
        <v>187.536</v>
      </c>
      <c r="I112" s="379">
        <f t="shared" ref="I112:M112" si="3">(I113*I114*12)/1000</f>
        <v>195.03744</v>
      </c>
      <c r="J112" s="379">
        <f t="shared" si="3"/>
        <v>202.83893760000001</v>
      </c>
      <c r="K112" s="379">
        <f t="shared" si="3"/>
        <v>0</v>
      </c>
      <c r="L112" s="379">
        <f t="shared" si="3"/>
        <v>0</v>
      </c>
      <c r="M112" s="379">
        <f t="shared" si="3"/>
        <v>0</v>
      </c>
    </row>
    <row r="113" spans="1:13" x14ac:dyDescent="0.25">
      <c r="A113" s="377"/>
      <c r="B113" s="45" t="s">
        <v>466</v>
      </c>
      <c r="C113" s="134" t="s">
        <v>417</v>
      </c>
      <c r="D113" s="379"/>
      <c r="E113" s="379"/>
      <c r="F113" s="379">
        <v>1</v>
      </c>
      <c r="G113" s="379">
        <v>1</v>
      </c>
      <c r="H113" s="380">
        <v>1</v>
      </c>
      <c r="I113" s="380">
        <v>1</v>
      </c>
      <c r="J113" s="380">
        <v>1</v>
      </c>
      <c r="K113" s="380"/>
      <c r="L113" s="380"/>
      <c r="M113" s="379"/>
    </row>
    <row r="114" spans="1:13" x14ac:dyDescent="0.25">
      <c r="A114" s="377"/>
      <c r="B114" s="45" t="s">
        <v>302</v>
      </c>
      <c r="C114" s="134" t="s">
        <v>303</v>
      </c>
      <c r="D114" s="379"/>
      <c r="E114" s="379"/>
      <c r="F114" s="379">
        <v>15027.34</v>
      </c>
      <c r="G114" s="379">
        <v>15027.34</v>
      </c>
      <c r="H114" s="379">
        <v>15628</v>
      </c>
      <c r="I114" s="379">
        <f>H114*1.04</f>
        <v>16253.12</v>
      </c>
      <c r="J114" s="379">
        <f>I114*1.04</f>
        <v>16903.2448</v>
      </c>
      <c r="K114" s="379"/>
      <c r="L114" s="379"/>
      <c r="M114" s="379"/>
    </row>
    <row r="115" spans="1:13" x14ac:dyDescent="0.25">
      <c r="A115" s="377" t="s">
        <v>158</v>
      </c>
      <c r="B115" s="87" t="s">
        <v>652</v>
      </c>
      <c r="C115" s="134" t="s">
        <v>33</v>
      </c>
      <c r="D115" s="381">
        <f>(D116*D117*12)/1000</f>
        <v>0</v>
      </c>
      <c r="E115" s="381">
        <f t="shared" ref="E115:H115" si="4">(E116*E117*12)/1000</f>
        <v>0</v>
      </c>
      <c r="F115" s="381">
        <f>(F116*F117*15)/1000</f>
        <v>422.82</v>
      </c>
      <c r="G115" s="381">
        <f>(G116*G117*15)/1000</f>
        <v>422.82</v>
      </c>
      <c r="H115" s="381">
        <f t="shared" si="4"/>
        <v>351.78</v>
      </c>
      <c r="I115" s="381">
        <f t="shared" ref="I115:M115" si="5">(I116*I117*12)/1000</f>
        <v>365.85120000000001</v>
      </c>
      <c r="J115" s="381">
        <f t="shared" si="5"/>
        <v>380.48524800000001</v>
      </c>
      <c r="K115" s="381">
        <f t="shared" si="5"/>
        <v>0</v>
      </c>
      <c r="L115" s="381">
        <f t="shared" si="5"/>
        <v>0</v>
      </c>
      <c r="M115" s="381">
        <f t="shared" si="5"/>
        <v>0</v>
      </c>
    </row>
    <row r="116" spans="1:13" x14ac:dyDescent="0.25">
      <c r="A116" s="377"/>
      <c r="B116" s="45" t="s">
        <v>466</v>
      </c>
      <c r="C116" s="134" t="s">
        <v>417</v>
      </c>
      <c r="D116" s="381"/>
      <c r="E116" s="381"/>
      <c r="F116" s="381">
        <v>1</v>
      </c>
      <c r="G116" s="381">
        <v>1</v>
      </c>
      <c r="H116" s="382">
        <v>1</v>
      </c>
      <c r="I116" s="382">
        <v>1</v>
      </c>
      <c r="J116" s="382">
        <v>1</v>
      </c>
      <c r="K116" s="382"/>
      <c r="L116" s="382"/>
      <c r="M116" s="381"/>
    </row>
    <row r="117" spans="1:13" ht="15.75" thickBot="1" x14ac:dyDescent="0.3">
      <c r="A117" s="383"/>
      <c r="B117" s="384" t="s">
        <v>302</v>
      </c>
      <c r="C117" s="135" t="s">
        <v>303</v>
      </c>
      <c r="D117" s="381"/>
      <c r="E117" s="381"/>
      <c r="F117" s="381">
        <v>28188</v>
      </c>
      <c r="G117" s="381">
        <v>28188</v>
      </c>
      <c r="H117" s="381">
        <v>29315</v>
      </c>
      <c r="I117" s="381">
        <f>H117*1.04</f>
        <v>30487.600000000002</v>
      </c>
      <c r="J117" s="381">
        <f>I117*1.04</f>
        <v>31707.104000000003</v>
      </c>
      <c r="K117" s="381"/>
      <c r="L117" s="381"/>
      <c r="M117" s="381"/>
    </row>
    <row r="118" spans="1:13" ht="15.75" thickBot="1" x14ac:dyDescent="0.3">
      <c r="A118" s="385"/>
      <c r="B118" s="386" t="s">
        <v>467</v>
      </c>
      <c r="C118" s="387" t="s">
        <v>12</v>
      </c>
      <c r="D118" s="388">
        <f>D109+D112+D115</f>
        <v>0</v>
      </c>
      <c r="E118" s="388">
        <f t="shared" ref="E118:H118" si="6">E109+E112+E115</f>
        <v>0</v>
      </c>
      <c r="F118" s="388">
        <f t="shared" si="6"/>
        <v>1549.8705</v>
      </c>
      <c r="G118" s="388">
        <f t="shared" si="6"/>
        <v>1549.8705</v>
      </c>
      <c r="H118" s="388">
        <f t="shared" si="6"/>
        <v>1289.46</v>
      </c>
      <c r="I118" s="388">
        <f t="shared" ref="I118:M118" si="7">I109+I112+I115</f>
        <v>1341.0384000000001</v>
      </c>
      <c r="J118" s="388">
        <f t="shared" si="7"/>
        <v>1394.679936</v>
      </c>
      <c r="K118" s="388">
        <f t="shared" si="7"/>
        <v>0</v>
      </c>
      <c r="L118" s="388">
        <f t="shared" si="7"/>
        <v>0</v>
      </c>
      <c r="M118" s="388">
        <f t="shared" si="7"/>
        <v>0</v>
      </c>
    </row>
    <row r="119" spans="1:13" ht="15.75" thickBot="1" x14ac:dyDescent="0.3">
      <c r="A119" s="389"/>
      <c r="B119" s="390" t="s">
        <v>387</v>
      </c>
      <c r="C119" s="391" t="s">
        <v>292</v>
      </c>
      <c r="D119" s="392"/>
      <c r="E119" s="392"/>
      <c r="F119" s="392">
        <v>0.30199999999999999</v>
      </c>
      <c r="G119" s="392">
        <v>0.30199999999999999</v>
      </c>
      <c r="H119" s="392">
        <v>0.30199999999999999</v>
      </c>
      <c r="I119" s="392">
        <v>0.30199999999999999</v>
      </c>
      <c r="J119" s="392">
        <v>0.30199999999999999</v>
      </c>
      <c r="K119" s="392"/>
      <c r="L119" s="392"/>
      <c r="M119" s="392"/>
    </row>
    <row r="120" spans="1:13" ht="15.75" thickBot="1" x14ac:dyDescent="0.3">
      <c r="A120" s="393"/>
      <c r="B120" s="386" t="s">
        <v>468</v>
      </c>
      <c r="C120" s="387" t="s">
        <v>12</v>
      </c>
      <c r="D120" s="388">
        <f>D118*D119</f>
        <v>0</v>
      </c>
      <c r="E120" s="388">
        <f t="shared" ref="E120:H120" si="8">E118*E119</f>
        <v>0</v>
      </c>
      <c r="F120" s="388">
        <f t="shared" si="8"/>
        <v>468.06089099999997</v>
      </c>
      <c r="G120" s="388">
        <f t="shared" si="8"/>
        <v>468.06089099999997</v>
      </c>
      <c r="H120" s="388">
        <f t="shared" si="8"/>
        <v>389.41692</v>
      </c>
      <c r="I120" s="388">
        <f t="shared" ref="I120:M120" si="9">I118*I119</f>
        <v>404.99359680000003</v>
      </c>
      <c r="J120" s="388">
        <f t="shared" si="9"/>
        <v>421.19334067199998</v>
      </c>
      <c r="K120" s="388">
        <f t="shared" si="9"/>
        <v>0</v>
      </c>
      <c r="L120" s="388">
        <f t="shared" si="9"/>
        <v>0</v>
      </c>
      <c r="M120" s="388">
        <f t="shared" si="9"/>
        <v>0</v>
      </c>
    </row>
    <row r="121" spans="1:13" ht="15.75" thickBot="1" x14ac:dyDescent="0.3">
      <c r="A121" s="389"/>
      <c r="B121" s="390" t="s">
        <v>469</v>
      </c>
      <c r="C121" s="394"/>
      <c r="D121" s="395">
        <f>D110+D113+D116</f>
        <v>0</v>
      </c>
      <c r="E121" s="395">
        <f t="shared" ref="E121:H121" si="10">E110+E113+E116</f>
        <v>0</v>
      </c>
      <c r="F121" s="395">
        <f t="shared" si="10"/>
        <v>6</v>
      </c>
      <c r="G121" s="395">
        <f t="shared" si="10"/>
        <v>6</v>
      </c>
      <c r="H121" s="395">
        <f t="shared" si="10"/>
        <v>6</v>
      </c>
      <c r="I121" s="395">
        <f t="shared" ref="I121:M121" si="11">I110+I113+I116</f>
        <v>6</v>
      </c>
      <c r="J121" s="395">
        <f t="shared" si="11"/>
        <v>6</v>
      </c>
      <c r="K121" s="395">
        <f t="shared" si="11"/>
        <v>0</v>
      </c>
      <c r="L121" s="395">
        <f t="shared" si="11"/>
        <v>0</v>
      </c>
      <c r="M121" s="395">
        <f t="shared" si="11"/>
        <v>0</v>
      </c>
    </row>
    <row r="122" spans="1:13" ht="15.75" hidden="1" thickBot="1" x14ac:dyDescent="0.3">
      <c r="A122" s="396" t="s">
        <v>470</v>
      </c>
      <c r="B122" s="397" t="s">
        <v>382</v>
      </c>
      <c r="C122" s="398"/>
      <c r="D122" s="399"/>
      <c r="E122" s="399"/>
      <c r="F122" s="399"/>
      <c r="G122" s="399"/>
      <c r="H122" s="399"/>
      <c r="I122" s="399"/>
      <c r="J122" s="399"/>
      <c r="K122" s="399"/>
      <c r="L122" s="399"/>
      <c r="M122" s="399"/>
    </row>
    <row r="123" spans="1:13" hidden="1" x14ac:dyDescent="0.25">
      <c r="A123" s="400" t="s">
        <v>471</v>
      </c>
      <c r="B123" s="401"/>
      <c r="C123" s="34" t="s">
        <v>33</v>
      </c>
      <c r="D123" s="33">
        <f>(D124*D125*12)/1000</f>
        <v>0</v>
      </c>
      <c r="E123" s="33">
        <f t="shared" ref="E123:H123" si="12">(E124*E125*12)/1000</f>
        <v>0</v>
      </c>
      <c r="F123" s="33">
        <f t="shared" si="12"/>
        <v>0</v>
      </c>
      <c r="G123" s="33">
        <f t="shared" si="12"/>
        <v>0</v>
      </c>
      <c r="H123" s="33">
        <f t="shared" si="12"/>
        <v>0</v>
      </c>
      <c r="I123" s="33">
        <f t="shared" ref="I123:M123" si="13">(I124*I125*12)/1000</f>
        <v>0</v>
      </c>
      <c r="J123" s="33">
        <f t="shared" si="13"/>
        <v>0</v>
      </c>
      <c r="K123" s="33">
        <f t="shared" si="13"/>
        <v>0</v>
      </c>
      <c r="L123" s="33">
        <f t="shared" si="13"/>
        <v>0</v>
      </c>
      <c r="M123" s="33">
        <f t="shared" si="13"/>
        <v>0</v>
      </c>
    </row>
    <row r="124" spans="1:13" ht="30" hidden="1" x14ac:dyDescent="0.25">
      <c r="A124" s="377"/>
      <c r="B124" s="45" t="s">
        <v>466</v>
      </c>
      <c r="C124" s="134" t="s">
        <v>417</v>
      </c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30" hidden="1" x14ac:dyDescent="0.25">
      <c r="A125" s="377"/>
      <c r="B125" s="45" t="s">
        <v>302</v>
      </c>
      <c r="C125" s="134" t="s">
        <v>303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idden="1" x14ac:dyDescent="0.25">
      <c r="A126" s="377" t="s">
        <v>159</v>
      </c>
      <c r="B126" s="378"/>
      <c r="C126" s="134" t="s">
        <v>33</v>
      </c>
      <c r="D126" s="1">
        <f>(D127*D128*12)/1000</f>
        <v>0</v>
      </c>
      <c r="E126" s="1">
        <f t="shared" ref="E126:H126" si="14">(E127*E128*12)/1000</f>
        <v>0</v>
      </c>
      <c r="F126" s="1">
        <f t="shared" si="14"/>
        <v>0</v>
      </c>
      <c r="G126" s="1">
        <f t="shared" si="14"/>
        <v>0</v>
      </c>
      <c r="H126" s="1">
        <f t="shared" si="14"/>
        <v>0</v>
      </c>
      <c r="I126" s="1">
        <f t="shared" ref="I126:M126" si="15">(I127*I128*12)/1000</f>
        <v>0</v>
      </c>
      <c r="J126" s="1">
        <f t="shared" si="15"/>
        <v>0</v>
      </c>
      <c r="K126" s="1">
        <f t="shared" si="15"/>
        <v>0</v>
      </c>
      <c r="L126" s="1">
        <f t="shared" si="15"/>
        <v>0</v>
      </c>
      <c r="M126" s="1">
        <f t="shared" si="15"/>
        <v>0</v>
      </c>
    </row>
    <row r="127" spans="1:13" ht="30" hidden="1" x14ac:dyDescent="0.25">
      <c r="A127" s="377"/>
      <c r="B127" s="45" t="s">
        <v>466</v>
      </c>
      <c r="C127" s="134" t="s">
        <v>417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30" hidden="1" x14ac:dyDescent="0.25">
      <c r="A128" s="377"/>
      <c r="B128" s="45" t="s">
        <v>302</v>
      </c>
      <c r="C128" s="134" t="s">
        <v>303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idden="1" x14ac:dyDescent="0.25">
      <c r="A129" s="377" t="s">
        <v>160</v>
      </c>
      <c r="B129" s="378"/>
      <c r="C129" s="134" t="s">
        <v>33</v>
      </c>
      <c r="D129" s="1">
        <f>(D130*D131*12)/1000</f>
        <v>0</v>
      </c>
      <c r="E129" s="1">
        <f t="shared" ref="E129:H129" si="16">(E130*E131*12)/1000</f>
        <v>0</v>
      </c>
      <c r="F129" s="1">
        <f t="shared" si="16"/>
        <v>0</v>
      </c>
      <c r="G129" s="1">
        <f t="shared" si="16"/>
        <v>0</v>
      </c>
      <c r="H129" s="1">
        <f t="shared" si="16"/>
        <v>0</v>
      </c>
      <c r="I129" s="1">
        <f t="shared" ref="I129:M129" si="17">(I130*I131*12)/1000</f>
        <v>0</v>
      </c>
      <c r="J129" s="1">
        <f t="shared" si="17"/>
        <v>0</v>
      </c>
      <c r="K129" s="1">
        <f t="shared" si="17"/>
        <v>0</v>
      </c>
      <c r="L129" s="1">
        <f t="shared" si="17"/>
        <v>0</v>
      </c>
      <c r="M129" s="1">
        <f t="shared" si="17"/>
        <v>0</v>
      </c>
    </row>
    <row r="130" spans="1:13" ht="30" hidden="1" x14ac:dyDescent="0.25">
      <c r="A130" s="377"/>
      <c r="B130" s="45" t="s">
        <v>466</v>
      </c>
      <c r="C130" s="134" t="s">
        <v>417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30.75" hidden="1" thickBot="1" x14ac:dyDescent="0.3">
      <c r="A131" s="383"/>
      <c r="B131" s="384" t="s">
        <v>302</v>
      </c>
      <c r="C131" s="135" t="s">
        <v>303</v>
      </c>
      <c r="D131" s="35"/>
      <c r="E131" s="35"/>
      <c r="F131" s="35"/>
      <c r="G131" s="35"/>
      <c r="H131" s="35"/>
      <c r="I131" s="35"/>
      <c r="J131" s="35"/>
      <c r="K131" s="35"/>
      <c r="L131" s="35"/>
      <c r="M131" s="35"/>
    </row>
    <row r="132" spans="1:13" ht="15.75" hidden="1" thickBot="1" x14ac:dyDescent="0.3">
      <c r="A132" s="393"/>
      <c r="B132" s="402" t="s">
        <v>467</v>
      </c>
      <c r="C132" s="387" t="s">
        <v>33</v>
      </c>
      <c r="D132" s="403">
        <f>D123+D126+D129</f>
        <v>0</v>
      </c>
      <c r="E132" s="403">
        <f t="shared" ref="E132:H132" si="18">E123+E126+E129</f>
        <v>0</v>
      </c>
      <c r="F132" s="403">
        <f t="shared" si="18"/>
        <v>0</v>
      </c>
      <c r="G132" s="403">
        <f t="shared" si="18"/>
        <v>0</v>
      </c>
      <c r="H132" s="403">
        <f t="shared" si="18"/>
        <v>0</v>
      </c>
      <c r="I132" s="403">
        <f t="shared" ref="I132:M132" si="19">I123+I126+I129</f>
        <v>0</v>
      </c>
      <c r="J132" s="403">
        <f t="shared" si="19"/>
        <v>0</v>
      </c>
      <c r="K132" s="403">
        <f t="shared" si="19"/>
        <v>0</v>
      </c>
      <c r="L132" s="403">
        <f t="shared" si="19"/>
        <v>0</v>
      </c>
      <c r="M132" s="403">
        <f t="shared" si="19"/>
        <v>0</v>
      </c>
    </row>
    <row r="133" spans="1:13" ht="15.75" hidden="1" thickBot="1" x14ac:dyDescent="0.3">
      <c r="A133" s="404"/>
      <c r="B133" s="390" t="s">
        <v>387</v>
      </c>
      <c r="C133" s="391" t="s">
        <v>292</v>
      </c>
      <c r="D133" s="405"/>
      <c r="E133" s="405"/>
      <c r="F133" s="405"/>
      <c r="G133" s="405"/>
      <c r="H133" s="405"/>
      <c r="I133" s="405"/>
      <c r="J133" s="405"/>
      <c r="K133" s="405"/>
      <c r="L133" s="405"/>
      <c r="M133" s="405"/>
    </row>
    <row r="134" spans="1:13" ht="15.75" hidden="1" thickBot="1" x14ac:dyDescent="0.3">
      <c r="A134" s="393"/>
      <c r="B134" s="386" t="s">
        <v>468</v>
      </c>
      <c r="C134" s="387" t="s">
        <v>12</v>
      </c>
      <c r="D134" s="403">
        <f>D132*D133</f>
        <v>0</v>
      </c>
      <c r="E134" s="403">
        <f t="shared" ref="E134:H134" si="20">E132*E133</f>
        <v>0</v>
      </c>
      <c r="F134" s="403">
        <f t="shared" si="20"/>
        <v>0</v>
      </c>
      <c r="G134" s="403">
        <f t="shared" si="20"/>
        <v>0</v>
      </c>
      <c r="H134" s="403">
        <f t="shared" si="20"/>
        <v>0</v>
      </c>
      <c r="I134" s="403">
        <f t="shared" ref="I134:M134" si="21">I132*I133</f>
        <v>0</v>
      </c>
      <c r="J134" s="403">
        <f t="shared" si="21"/>
        <v>0</v>
      </c>
      <c r="K134" s="403">
        <f t="shared" si="21"/>
        <v>0</v>
      </c>
      <c r="L134" s="403">
        <f t="shared" si="21"/>
        <v>0</v>
      </c>
      <c r="M134" s="403">
        <f t="shared" si="21"/>
        <v>0</v>
      </c>
    </row>
    <row r="135" spans="1:13" ht="30.75" hidden="1" thickBot="1" x14ac:dyDescent="0.3">
      <c r="A135" s="404"/>
      <c r="B135" s="390" t="s">
        <v>469</v>
      </c>
      <c r="C135" s="394"/>
      <c r="D135" s="406">
        <f>D124+D127+D130</f>
        <v>0</v>
      </c>
      <c r="E135" s="406">
        <f t="shared" ref="E135:H135" si="22">E124+E127+E130</f>
        <v>0</v>
      </c>
      <c r="F135" s="406">
        <f t="shared" si="22"/>
        <v>0</v>
      </c>
      <c r="G135" s="406">
        <f t="shared" si="22"/>
        <v>0</v>
      </c>
      <c r="H135" s="406">
        <f t="shared" si="22"/>
        <v>0</v>
      </c>
      <c r="I135" s="406">
        <f t="shared" ref="I135:M135" si="23">I124+I127+I130</f>
        <v>0</v>
      </c>
      <c r="J135" s="406">
        <f t="shared" si="23"/>
        <v>0</v>
      </c>
      <c r="K135" s="406">
        <f t="shared" si="23"/>
        <v>0</v>
      </c>
      <c r="L135" s="406">
        <f t="shared" si="23"/>
        <v>0</v>
      </c>
      <c r="M135" s="406">
        <f t="shared" si="23"/>
        <v>0</v>
      </c>
    </row>
    <row r="136" spans="1:13" ht="15.75" thickBot="1" x14ac:dyDescent="0.3">
      <c r="A136" s="407" t="s">
        <v>152</v>
      </c>
      <c r="B136" s="408" t="s">
        <v>460</v>
      </c>
      <c r="C136" s="409"/>
      <c r="D136" s="410"/>
      <c r="E136" s="410"/>
      <c r="F136" s="410"/>
      <c r="G136" s="410"/>
      <c r="H136" s="410"/>
      <c r="I136" s="410"/>
      <c r="J136" s="410"/>
      <c r="K136" s="410"/>
      <c r="L136" s="410"/>
      <c r="M136" s="410"/>
    </row>
    <row r="137" spans="1:13" x14ac:dyDescent="0.25">
      <c r="A137" s="411" t="s">
        <v>164</v>
      </c>
      <c r="B137" s="412" t="s">
        <v>464</v>
      </c>
      <c r="C137" s="413"/>
      <c r="D137" s="53"/>
      <c r="E137" s="53"/>
      <c r="F137" s="53"/>
      <c r="G137" s="53"/>
      <c r="H137" s="53"/>
      <c r="I137" s="53"/>
      <c r="J137" s="53"/>
      <c r="K137" s="53"/>
      <c r="L137" s="53"/>
      <c r="M137" s="53"/>
    </row>
    <row r="138" spans="1:13" x14ac:dyDescent="0.25">
      <c r="A138" s="377" t="s">
        <v>472</v>
      </c>
      <c r="B138" s="87" t="s">
        <v>473</v>
      </c>
      <c r="C138" s="134" t="s">
        <v>33</v>
      </c>
      <c r="D138" s="379">
        <f t="shared" ref="D138:H138" si="24">(D139*D140*12)/1000</f>
        <v>0</v>
      </c>
      <c r="E138" s="379">
        <f t="shared" si="24"/>
        <v>0</v>
      </c>
      <c r="F138" s="379">
        <f>(F139*F140*15)/1000</f>
        <v>450.8202</v>
      </c>
      <c r="G138" s="379">
        <f>(G139*G140*15)/1000</f>
        <v>450.8202</v>
      </c>
      <c r="H138" s="379">
        <f t="shared" si="24"/>
        <v>375.072</v>
      </c>
      <c r="I138" s="379">
        <f t="shared" ref="I138:M138" si="25">(I139*I140*12)/1000</f>
        <v>390.07488000000001</v>
      </c>
      <c r="J138" s="379">
        <f t="shared" si="25"/>
        <v>405.67787520000002</v>
      </c>
      <c r="K138" s="379">
        <f t="shared" si="25"/>
        <v>0</v>
      </c>
      <c r="L138" s="379">
        <f t="shared" si="25"/>
        <v>0</v>
      </c>
      <c r="M138" s="379">
        <f t="shared" si="25"/>
        <v>0</v>
      </c>
    </row>
    <row r="139" spans="1:13" x14ac:dyDescent="0.25">
      <c r="A139" s="377"/>
      <c r="B139" s="45" t="s">
        <v>466</v>
      </c>
      <c r="C139" s="134" t="s">
        <v>417</v>
      </c>
      <c r="D139" s="379"/>
      <c r="E139" s="379"/>
      <c r="F139" s="379">
        <v>2</v>
      </c>
      <c r="G139" s="379">
        <v>2</v>
      </c>
      <c r="H139" s="379">
        <v>2</v>
      </c>
      <c r="I139" s="379">
        <v>2</v>
      </c>
      <c r="J139" s="379">
        <v>2</v>
      </c>
      <c r="K139" s="379"/>
      <c r="L139" s="379"/>
      <c r="M139" s="379"/>
    </row>
    <row r="140" spans="1:13" x14ac:dyDescent="0.25">
      <c r="A140" s="377"/>
      <c r="B140" s="45" t="s">
        <v>302</v>
      </c>
      <c r="C140" s="134" t="s">
        <v>303</v>
      </c>
      <c r="D140" s="379"/>
      <c r="E140" s="379"/>
      <c r="F140" s="379">
        <v>15027.34</v>
      </c>
      <c r="G140" s="379">
        <v>15027.34</v>
      </c>
      <c r="H140" s="379">
        <v>15628</v>
      </c>
      <c r="I140" s="379">
        <f>H140*1.04</f>
        <v>16253.12</v>
      </c>
      <c r="J140" s="379">
        <f>I140*1.04</f>
        <v>16903.2448</v>
      </c>
      <c r="K140" s="379"/>
      <c r="L140" s="379"/>
      <c r="M140" s="379"/>
    </row>
    <row r="141" spans="1:13" x14ac:dyDescent="0.25">
      <c r="A141" s="377" t="s">
        <v>474</v>
      </c>
      <c r="B141" s="87" t="s">
        <v>476</v>
      </c>
      <c r="C141" s="134" t="s">
        <v>33</v>
      </c>
      <c r="D141" s="379">
        <f t="shared" ref="D141:H141" si="26">(D142*D143*12)/1000</f>
        <v>0</v>
      </c>
      <c r="E141" s="379">
        <f t="shared" si="26"/>
        <v>0</v>
      </c>
      <c r="F141" s="379">
        <f>(F142*F143*15)/1000</f>
        <v>450.8202</v>
      </c>
      <c r="G141" s="379">
        <f>(G142*G143*15)/1000</f>
        <v>450.8202</v>
      </c>
      <c r="H141" s="379">
        <f t="shared" si="26"/>
        <v>375.072</v>
      </c>
      <c r="I141" s="379">
        <f t="shared" ref="I141:M141" si="27">(I142*I143*12)/1000</f>
        <v>390.07488000000001</v>
      </c>
      <c r="J141" s="379">
        <f t="shared" si="27"/>
        <v>405.67787520000002</v>
      </c>
      <c r="K141" s="379">
        <f t="shared" si="27"/>
        <v>0</v>
      </c>
      <c r="L141" s="379">
        <f t="shared" si="27"/>
        <v>0</v>
      </c>
      <c r="M141" s="379">
        <f t="shared" si="27"/>
        <v>0</v>
      </c>
    </row>
    <row r="142" spans="1:13" x14ac:dyDescent="0.25">
      <c r="A142" s="377"/>
      <c r="B142" s="45" t="s">
        <v>466</v>
      </c>
      <c r="C142" s="134" t="s">
        <v>417</v>
      </c>
      <c r="D142" s="379"/>
      <c r="E142" s="379"/>
      <c r="F142" s="379">
        <v>2</v>
      </c>
      <c r="G142" s="379">
        <v>2</v>
      </c>
      <c r="H142" s="379">
        <v>2</v>
      </c>
      <c r="I142" s="379">
        <v>2</v>
      </c>
      <c r="J142" s="379">
        <v>2</v>
      </c>
      <c r="K142" s="379"/>
      <c r="L142" s="379"/>
      <c r="M142" s="379"/>
    </row>
    <row r="143" spans="1:13" x14ac:dyDescent="0.25">
      <c r="A143" s="377"/>
      <c r="B143" s="45" t="s">
        <v>302</v>
      </c>
      <c r="C143" s="134" t="s">
        <v>303</v>
      </c>
      <c r="D143" s="379"/>
      <c r="E143" s="379"/>
      <c r="F143" s="379">
        <v>15027.34</v>
      </c>
      <c r="G143" s="379">
        <v>15027.34</v>
      </c>
      <c r="H143" s="379">
        <v>15628</v>
      </c>
      <c r="I143" s="379">
        <f>H143*1.04</f>
        <v>16253.12</v>
      </c>
      <c r="J143" s="379">
        <f>I143*1.04</f>
        <v>16903.2448</v>
      </c>
      <c r="K143" s="379"/>
      <c r="L143" s="379"/>
      <c r="M143" s="379"/>
    </row>
    <row r="144" spans="1:13" x14ac:dyDescent="0.25">
      <c r="A144" s="377" t="s">
        <v>475</v>
      </c>
      <c r="B144" s="378" t="s">
        <v>653</v>
      </c>
      <c r="C144" s="134" t="s">
        <v>33</v>
      </c>
      <c r="D144" s="379">
        <f t="shared" ref="D144:H144" si="28">(D145*D146*12)/1000</f>
        <v>0</v>
      </c>
      <c r="E144" s="379">
        <f t="shared" si="28"/>
        <v>0</v>
      </c>
      <c r="F144" s="379">
        <f>(F145*F146*15)/1000</f>
        <v>450.8202</v>
      </c>
      <c r="G144" s="379">
        <f>(G145*G146*15)/1000</f>
        <v>450.8202</v>
      </c>
      <c r="H144" s="379">
        <f t="shared" si="28"/>
        <v>375.072</v>
      </c>
      <c r="I144" s="379">
        <f t="shared" ref="I144:M144" si="29">(I145*I146*12)/1000</f>
        <v>390.07488000000001</v>
      </c>
      <c r="J144" s="379">
        <f t="shared" si="29"/>
        <v>405.67787520000002</v>
      </c>
      <c r="K144" s="379">
        <f t="shared" si="29"/>
        <v>0</v>
      </c>
      <c r="L144" s="379">
        <f t="shared" si="29"/>
        <v>0</v>
      </c>
      <c r="M144" s="379">
        <f t="shared" si="29"/>
        <v>0</v>
      </c>
    </row>
    <row r="145" spans="1:13" x14ac:dyDescent="0.25">
      <c r="A145" s="377"/>
      <c r="B145" s="45" t="s">
        <v>466</v>
      </c>
      <c r="C145" s="134" t="s">
        <v>417</v>
      </c>
      <c r="D145" s="379"/>
      <c r="E145" s="379"/>
      <c r="F145" s="379">
        <v>2</v>
      </c>
      <c r="G145" s="379">
        <v>2</v>
      </c>
      <c r="H145" s="379">
        <v>2</v>
      </c>
      <c r="I145" s="379">
        <v>2</v>
      </c>
      <c r="J145" s="379">
        <v>2</v>
      </c>
      <c r="K145" s="379"/>
      <c r="L145" s="379"/>
      <c r="M145" s="379"/>
    </row>
    <row r="146" spans="1:13" x14ac:dyDescent="0.25">
      <c r="A146" s="377"/>
      <c r="B146" s="45" t="s">
        <v>302</v>
      </c>
      <c r="C146" s="134" t="s">
        <v>303</v>
      </c>
      <c r="D146" s="379"/>
      <c r="E146" s="379"/>
      <c r="F146" s="379">
        <v>15027.34</v>
      </c>
      <c r="G146" s="379">
        <v>15027.34</v>
      </c>
      <c r="H146" s="379">
        <v>15628</v>
      </c>
      <c r="I146" s="379">
        <f>H146*1.04</f>
        <v>16253.12</v>
      </c>
      <c r="J146" s="379">
        <f>I146*1.04</f>
        <v>16903.2448</v>
      </c>
      <c r="K146" s="379"/>
      <c r="L146" s="379"/>
      <c r="M146" s="379"/>
    </row>
    <row r="147" spans="1:13" x14ac:dyDescent="0.25">
      <c r="A147" s="377" t="s">
        <v>211</v>
      </c>
      <c r="B147" s="353" t="s">
        <v>694</v>
      </c>
      <c r="C147" s="134" t="s">
        <v>33</v>
      </c>
      <c r="D147" s="379">
        <f t="shared" ref="D147:H147" si="30">(D148*D149*12)/1000</f>
        <v>0</v>
      </c>
      <c r="E147" s="379">
        <f t="shared" si="30"/>
        <v>0</v>
      </c>
      <c r="F147" s="379">
        <f t="shared" si="30"/>
        <v>0</v>
      </c>
      <c r="G147" s="379">
        <f t="shared" si="30"/>
        <v>0</v>
      </c>
      <c r="H147" s="379">
        <f t="shared" si="30"/>
        <v>351.78</v>
      </c>
      <c r="I147" s="379">
        <f t="shared" ref="I147:M147" si="31">(I148*I149*12)/1000</f>
        <v>365.85120000000001</v>
      </c>
      <c r="J147" s="379">
        <f t="shared" si="31"/>
        <v>380.48524800000001</v>
      </c>
      <c r="K147" s="379">
        <f t="shared" si="31"/>
        <v>0</v>
      </c>
      <c r="L147" s="379">
        <f t="shared" si="31"/>
        <v>0</v>
      </c>
      <c r="M147" s="379">
        <f t="shared" si="31"/>
        <v>0</v>
      </c>
    </row>
    <row r="148" spans="1:13" x14ac:dyDescent="0.25">
      <c r="A148" s="377"/>
      <c r="B148" s="45" t="s">
        <v>466</v>
      </c>
      <c r="C148" s="134" t="s">
        <v>417</v>
      </c>
      <c r="D148" s="379"/>
      <c r="E148" s="379"/>
      <c r="F148" s="379"/>
      <c r="G148" s="379"/>
      <c r="H148" s="379">
        <v>1</v>
      </c>
      <c r="I148" s="379">
        <v>1</v>
      </c>
      <c r="J148" s="379">
        <v>1</v>
      </c>
      <c r="K148" s="379"/>
      <c r="L148" s="379"/>
      <c r="M148" s="379"/>
    </row>
    <row r="149" spans="1:13" x14ac:dyDescent="0.25">
      <c r="A149" s="377"/>
      <c r="B149" s="45" t="s">
        <v>302</v>
      </c>
      <c r="C149" s="134" t="s">
        <v>303</v>
      </c>
      <c r="D149" s="379"/>
      <c r="E149" s="379"/>
      <c r="F149" s="379"/>
      <c r="G149" s="379"/>
      <c r="H149" s="379">
        <v>29315</v>
      </c>
      <c r="I149" s="379">
        <f>H149*1.04</f>
        <v>30487.600000000002</v>
      </c>
      <c r="J149" s="379">
        <f>I149*1.04</f>
        <v>31707.104000000003</v>
      </c>
      <c r="K149" s="379"/>
      <c r="L149" s="379"/>
      <c r="M149" s="379"/>
    </row>
    <row r="150" spans="1:13" ht="30.75" thickBot="1" x14ac:dyDescent="0.3">
      <c r="A150" s="414"/>
      <c r="B150" s="415" t="s">
        <v>477</v>
      </c>
      <c r="C150" s="416" t="s">
        <v>33</v>
      </c>
      <c r="D150" s="417">
        <f t="shared" ref="D150:H150" si="32">D138+D141+D144</f>
        <v>0</v>
      </c>
      <c r="E150" s="417">
        <f t="shared" si="32"/>
        <v>0</v>
      </c>
      <c r="F150" s="417">
        <f t="shared" si="32"/>
        <v>1352.4605999999999</v>
      </c>
      <c r="G150" s="417">
        <f t="shared" si="32"/>
        <v>1352.4605999999999</v>
      </c>
      <c r="H150" s="417">
        <f t="shared" si="32"/>
        <v>1125.2159999999999</v>
      </c>
      <c r="I150" s="417">
        <f t="shared" ref="I150:M150" si="33">I138+I141+I144</f>
        <v>1170.2246399999999</v>
      </c>
      <c r="J150" s="417">
        <f t="shared" si="33"/>
        <v>1217.0336256000001</v>
      </c>
      <c r="K150" s="417">
        <f t="shared" si="33"/>
        <v>0</v>
      </c>
      <c r="L150" s="417">
        <f t="shared" si="33"/>
        <v>0</v>
      </c>
      <c r="M150" s="417">
        <f t="shared" si="33"/>
        <v>0</v>
      </c>
    </row>
    <row r="151" spans="1:13" ht="15.75" thickBot="1" x14ac:dyDescent="0.3">
      <c r="A151" s="404"/>
      <c r="B151" s="390" t="s">
        <v>387</v>
      </c>
      <c r="C151" s="391" t="s">
        <v>292</v>
      </c>
      <c r="D151" s="418"/>
      <c r="E151" s="418"/>
      <c r="F151" s="418">
        <v>0.30199999999999999</v>
      </c>
      <c r="G151" s="418">
        <v>0.30199999999999999</v>
      </c>
      <c r="H151" s="418">
        <v>0.30199999999999999</v>
      </c>
      <c r="I151" s="418">
        <v>0.30199999999999999</v>
      </c>
      <c r="J151" s="418">
        <v>0.30199999999999999</v>
      </c>
      <c r="K151" s="418"/>
      <c r="L151" s="418"/>
      <c r="M151" s="418"/>
    </row>
    <row r="152" spans="1:13" ht="15.75" thickBot="1" x14ac:dyDescent="0.3">
      <c r="A152" s="393"/>
      <c r="B152" s="386" t="s">
        <v>468</v>
      </c>
      <c r="C152" s="419" t="s">
        <v>12</v>
      </c>
      <c r="D152" s="420">
        <f>D150*D151</f>
        <v>0</v>
      </c>
      <c r="E152" s="420">
        <f t="shared" ref="E152:H152" si="34">E150*E151</f>
        <v>0</v>
      </c>
      <c r="F152" s="420">
        <f t="shared" si="34"/>
        <v>408.44310119999994</v>
      </c>
      <c r="G152" s="420">
        <f t="shared" si="34"/>
        <v>408.44310119999994</v>
      </c>
      <c r="H152" s="420">
        <f t="shared" si="34"/>
        <v>339.81523199999998</v>
      </c>
      <c r="I152" s="420">
        <f t="shared" ref="I152:M152" si="35">I150*I151</f>
        <v>353.40784127999996</v>
      </c>
      <c r="J152" s="420">
        <f t="shared" si="35"/>
        <v>367.54415493120001</v>
      </c>
      <c r="K152" s="420">
        <f t="shared" si="35"/>
        <v>0</v>
      </c>
      <c r="L152" s="420">
        <f t="shared" si="35"/>
        <v>0</v>
      </c>
      <c r="M152" s="420">
        <f t="shared" si="35"/>
        <v>0</v>
      </c>
    </row>
    <row r="153" spans="1:13" x14ac:dyDescent="0.25">
      <c r="A153" s="637"/>
      <c r="B153" s="638" t="s">
        <v>469</v>
      </c>
      <c r="C153" s="639"/>
      <c r="D153" s="640">
        <f>D139+D142+D145+D148</f>
        <v>0</v>
      </c>
      <c r="E153" s="640">
        <f t="shared" ref="E153:H153" si="36">E139+E142+E145+E148</f>
        <v>0</v>
      </c>
      <c r="F153" s="640">
        <f t="shared" si="36"/>
        <v>6</v>
      </c>
      <c r="G153" s="640">
        <f t="shared" si="36"/>
        <v>6</v>
      </c>
      <c r="H153" s="640">
        <f t="shared" si="36"/>
        <v>7</v>
      </c>
      <c r="I153" s="640">
        <f t="shared" ref="I153:M153" si="37">I139+I142+I145+I148</f>
        <v>7</v>
      </c>
      <c r="J153" s="640">
        <f t="shared" si="37"/>
        <v>7</v>
      </c>
      <c r="K153" s="640">
        <f t="shared" si="37"/>
        <v>0</v>
      </c>
      <c r="L153" s="640">
        <f t="shared" si="37"/>
        <v>0</v>
      </c>
      <c r="M153" s="640">
        <f t="shared" si="37"/>
        <v>0</v>
      </c>
    </row>
    <row r="154" spans="1:13" ht="15.75" hidden="1" thickBot="1" x14ac:dyDescent="0.3">
      <c r="A154" s="633" t="s">
        <v>420</v>
      </c>
      <c r="B154" s="634" t="s">
        <v>382</v>
      </c>
      <c r="C154" s="635"/>
      <c r="D154" s="636"/>
      <c r="E154" s="636"/>
      <c r="F154" s="636"/>
      <c r="G154" s="636"/>
      <c r="H154" s="636"/>
      <c r="I154" s="636"/>
      <c r="J154" s="636"/>
      <c r="K154" s="636"/>
      <c r="L154" s="636"/>
      <c r="M154" s="636"/>
    </row>
    <row r="155" spans="1:13" hidden="1" x14ac:dyDescent="0.25">
      <c r="A155" s="400" t="s">
        <v>478</v>
      </c>
      <c r="B155" s="401"/>
      <c r="C155" s="34" t="s">
        <v>33</v>
      </c>
      <c r="D155" s="33">
        <f>(D156*D157*12)/1000</f>
        <v>0</v>
      </c>
      <c r="E155" s="33">
        <f t="shared" ref="E155:H155" si="38">(E156*E157*12)/1000</f>
        <v>0</v>
      </c>
      <c r="F155" s="33">
        <f t="shared" si="38"/>
        <v>0</v>
      </c>
      <c r="G155" s="33">
        <f t="shared" si="38"/>
        <v>0</v>
      </c>
      <c r="H155" s="33">
        <f t="shared" si="38"/>
        <v>0</v>
      </c>
      <c r="I155" s="33">
        <f t="shared" ref="I155:M155" si="39">(I156*I157*12)/1000</f>
        <v>0</v>
      </c>
      <c r="J155" s="33">
        <f t="shared" si="39"/>
        <v>0</v>
      </c>
      <c r="K155" s="33">
        <f t="shared" si="39"/>
        <v>0</v>
      </c>
      <c r="L155" s="33">
        <f t="shared" si="39"/>
        <v>0</v>
      </c>
      <c r="M155" s="33">
        <f t="shared" si="39"/>
        <v>0</v>
      </c>
    </row>
    <row r="156" spans="1:13" ht="30" hidden="1" x14ac:dyDescent="0.25">
      <c r="A156" s="377"/>
      <c r="B156" s="45" t="s">
        <v>466</v>
      </c>
      <c r="C156" s="134" t="s">
        <v>417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30" hidden="1" x14ac:dyDescent="0.25">
      <c r="A157" s="377"/>
      <c r="B157" s="45" t="s">
        <v>302</v>
      </c>
      <c r="C157" s="134" t="s">
        <v>303</v>
      </c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idden="1" x14ac:dyDescent="0.25">
      <c r="A158" s="377" t="s">
        <v>479</v>
      </c>
      <c r="B158" s="378"/>
      <c r="C158" s="134" t="s">
        <v>33</v>
      </c>
      <c r="D158" s="1">
        <f>(D159*D160*12)/1000</f>
        <v>0</v>
      </c>
      <c r="E158" s="1">
        <f t="shared" ref="E158:H158" si="40">(E159*E160*12)/1000</f>
        <v>0</v>
      </c>
      <c r="F158" s="1">
        <f t="shared" si="40"/>
        <v>0</v>
      </c>
      <c r="G158" s="1">
        <f t="shared" si="40"/>
        <v>0</v>
      </c>
      <c r="H158" s="1">
        <f t="shared" si="40"/>
        <v>0</v>
      </c>
      <c r="I158" s="1">
        <f t="shared" ref="I158:M158" si="41">(I159*I160*12)/1000</f>
        <v>0</v>
      </c>
      <c r="J158" s="1">
        <f t="shared" si="41"/>
        <v>0</v>
      </c>
      <c r="K158" s="1">
        <f t="shared" si="41"/>
        <v>0</v>
      </c>
      <c r="L158" s="1">
        <f t="shared" si="41"/>
        <v>0</v>
      </c>
      <c r="M158" s="1">
        <f t="shared" si="41"/>
        <v>0</v>
      </c>
    </row>
    <row r="159" spans="1:13" ht="30" hidden="1" x14ac:dyDescent="0.25">
      <c r="A159" s="377"/>
      <c r="B159" s="45" t="s">
        <v>466</v>
      </c>
      <c r="C159" s="134" t="s">
        <v>417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30" hidden="1" x14ac:dyDescent="0.25">
      <c r="A160" s="377"/>
      <c r="B160" s="45" t="s">
        <v>302</v>
      </c>
      <c r="C160" s="134" t="s">
        <v>303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idden="1" x14ac:dyDescent="0.25">
      <c r="A161" s="377" t="s">
        <v>480</v>
      </c>
      <c r="B161" s="378"/>
      <c r="C161" s="134" t="s">
        <v>33</v>
      </c>
      <c r="D161" s="1">
        <f>(D162*D163*12)/1000</f>
        <v>0</v>
      </c>
      <c r="E161" s="1">
        <f t="shared" ref="E161:H161" si="42">(E162*E163*12)/1000</f>
        <v>0</v>
      </c>
      <c r="F161" s="1">
        <f t="shared" si="42"/>
        <v>0</v>
      </c>
      <c r="G161" s="1">
        <f t="shared" si="42"/>
        <v>0</v>
      </c>
      <c r="H161" s="1">
        <f t="shared" si="42"/>
        <v>0</v>
      </c>
      <c r="I161" s="1">
        <f t="shared" ref="I161:M161" si="43">(I162*I163*12)/1000</f>
        <v>0</v>
      </c>
      <c r="J161" s="1">
        <f t="shared" si="43"/>
        <v>0</v>
      </c>
      <c r="K161" s="1">
        <f t="shared" si="43"/>
        <v>0</v>
      </c>
      <c r="L161" s="1">
        <f t="shared" si="43"/>
        <v>0</v>
      </c>
      <c r="M161" s="1">
        <f t="shared" si="43"/>
        <v>0</v>
      </c>
    </row>
    <row r="162" spans="1:13" ht="30" hidden="1" x14ac:dyDescent="0.25">
      <c r="A162" s="377"/>
      <c r="B162" s="45" t="s">
        <v>466</v>
      </c>
      <c r="C162" s="134" t="s">
        <v>417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30.75" hidden="1" thickBot="1" x14ac:dyDescent="0.3">
      <c r="A163" s="383"/>
      <c r="B163" s="384" t="s">
        <v>302</v>
      </c>
      <c r="C163" s="135" t="s">
        <v>303</v>
      </c>
      <c r="D163" s="35"/>
      <c r="E163" s="35"/>
      <c r="F163" s="35"/>
      <c r="G163" s="35"/>
      <c r="H163" s="35"/>
      <c r="I163" s="35"/>
      <c r="J163" s="35"/>
      <c r="K163" s="35"/>
      <c r="L163" s="35"/>
      <c r="M163" s="35"/>
    </row>
    <row r="164" spans="1:13" ht="45.75" hidden="1" thickBot="1" x14ac:dyDescent="0.3">
      <c r="A164" s="393"/>
      <c r="B164" s="402" t="s">
        <v>477</v>
      </c>
      <c r="C164" s="387" t="s">
        <v>33</v>
      </c>
      <c r="D164" s="403">
        <f>D155+D158+D161</f>
        <v>0</v>
      </c>
      <c r="E164" s="403">
        <f t="shared" ref="E164:H164" si="44">E155+E158+E161</f>
        <v>0</v>
      </c>
      <c r="F164" s="403">
        <f t="shared" si="44"/>
        <v>0</v>
      </c>
      <c r="G164" s="403">
        <f t="shared" si="44"/>
        <v>0</v>
      </c>
      <c r="H164" s="403">
        <f t="shared" si="44"/>
        <v>0</v>
      </c>
      <c r="I164" s="403">
        <f t="shared" ref="I164:M164" si="45">I155+I158+I161</f>
        <v>0</v>
      </c>
      <c r="J164" s="403">
        <f t="shared" si="45"/>
        <v>0</v>
      </c>
      <c r="K164" s="403">
        <f t="shared" si="45"/>
        <v>0</v>
      </c>
      <c r="L164" s="403">
        <f t="shared" si="45"/>
        <v>0</v>
      </c>
      <c r="M164" s="403">
        <f t="shared" si="45"/>
        <v>0</v>
      </c>
    </row>
    <row r="165" spans="1:13" ht="15.75" hidden="1" thickBot="1" x14ac:dyDescent="0.3">
      <c r="A165" s="421"/>
      <c r="B165" s="422" t="s">
        <v>387</v>
      </c>
      <c r="C165" s="423" t="s">
        <v>292</v>
      </c>
      <c r="D165" s="424"/>
      <c r="E165" s="424"/>
      <c r="F165" s="424"/>
      <c r="G165" s="424"/>
      <c r="H165" s="424"/>
      <c r="I165" s="424"/>
      <c r="J165" s="424"/>
      <c r="K165" s="424"/>
      <c r="L165" s="424"/>
      <c r="M165" s="424"/>
    </row>
    <row r="166" spans="1:13" ht="15.75" hidden="1" thickBot="1" x14ac:dyDescent="0.3">
      <c r="A166" s="393"/>
      <c r="B166" s="386" t="s">
        <v>468</v>
      </c>
      <c r="C166" s="419" t="s">
        <v>12</v>
      </c>
      <c r="D166" s="403">
        <f>D164*D165</f>
        <v>0</v>
      </c>
      <c r="E166" s="403">
        <f t="shared" ref="E166:H166" si="46">E164*E165</f>
        <v>0</v>
      </c>
      <c r="F166" s="403">
        <f t="shared" si="46"/>
        <v>0</v>
      </c>
      <c r="G166" s="403">
        <f t="shared" si="46"/>
        <v>0</v>
      </c>
      <c r="H166" s="403">
        <f t="shared" si="46"/>
        <v>0</v>
      </c>
      <c r="I166" s="403">
        <f t="shared" ref="I166:M166" si="47">I164*I165</f>
        <v>0</v>
      </c>
      <c r="J166" s="403">
        <f t="shared" si="47"/>
        <v>0</v>
      </c>
      <c r="K166" s="403">
        <f t="shared" si="47"/>
        <v>0</v>
      </c>
      <c r="L166" s="403">
        <f t="shared" si="47"/>
        <v>0</v>
      </c>
      <c r="M166" s="403">
        <f t="shared" si="47"/>
        <v>0</v>
      </c>
    </row>
    <row r="167" spans="1:13" ht="30.75" hidden="1" thickBot="1" x14ac:dyDescent="0.3">
      <c r="A167" s="425"/>
      <c r="B167" s="426" t="s">
        <v>469</v>
      </c>
      <c r="C167" s="427"/>
      <c r="D167" s="428">
        <f>D156+D159+D162</f>
        <v>0</v>
      </c>
      <c r="E167" s="428">
        <f t="shared" ref="E167:H167" si="48">E156+E159+E162</f>
        <v>0</v>
      </c>
      <c r="F167" s="428">
        <f t="shared" si="48"/>
        <v>0</v>
      </c>
      <c r="G167" s="428">
        <f t="shared" si="48"/>
        <v>0</v>
      </c>
      <c r="H167" s="428">
        <f t="shared" si="48"/>
        <v>0</v>
      </c>
      <c r="I167" s="428">
        <f t="shared" ref="I167:M167" si="49">I156+I159+I162</f>
        <v>0</v>
      </c>
      <c r="J167" s="428">
        <f t="shared" si="49"/>
        <v>0</v>
      </c>
      <c r="K167" s="428">
        <f t="shared" si="49"/>
        <v>0</v>
      </c>
      <c r="L167" s="428">
        <f t="shared" si="49"/>
        <v>0</v>
      </c>
      <c r="M167" s="428">
        <f t="shared" si="49"/>
        <v>0</v>
      </c>
    </row>
    <row r="172" spans="1:13" x14ac:dyDescent="0.25">
      <c r="B172" t="s">
        <v>654</v>
      </c>
      <c r="G172" t="s">
        <v>706</v>
      </c>
    </row>
  </sheetData>
  <mergeCells count="31">
    <mergeCell ref="F3:K3"/>
    <mergeCell ref="F4:K4"/>
    <mergeCell ref="F6:K6"/>
    <mergeCell ref="A8:A10"/>
    <mergeCell ref="B8:B10"/>
    <mergeCell ref="C8:C10"/>
    <mergeCell ref="K8:M8"/>
    <mergeCell ref="D9:E9"/>
    <mergeCell ref="F9:G9"/>
    <mergeCell ref="D8:J8"/>
    <mergeCell ref="H9:H10"/>
    <mergeCell ref="K9:K10"/>
    <mergeCell ref="L9:L10"/>
    <mergeCell ref="M9:M10"/>
    <mergeCell ref="I9:I10"/>
    <mergeCell ref="J9:J10"/>
    <mergeCell ref="A103:A105"/>
    <mergeCell ref="B103:B105"/>
    <mergeCell ref="C103:C105"/>
    <mergeCell ref="D104:E104"/>
    <mergeCell ref="K103:M103"/>
    <mergeCell ref="K104:K105"/>
    <mergeCell ref="L104:L105"/>
    <mergeCell ref="M104:M105"/>
    <mergeCell ref="F97:I97"/>
    <mergeCell ref="F98:I98"/>
    <mergeCell ref="F100:I100"/>
    <mergeCell ref="I104:I105"/>
    <mergeCell ref="J104:J105"/>
    <mergeCell ref="D103:J103"/>
    <mergeCell ref="H104:H10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AC60"/>
  <sheetViews>
    <sheetView topLeftCell="A46" workbookViewId="0">
      <selection activeCell="A51" sqref="A51:XFD56"/>
    </sheetView>
  </sheetViews>
  <sheetFormatPr defaultRowHeight="15" x14ac:dyDescent="0.25"/>
  <cols>
    <col min="2" max="2" width="30.140625" customWidth="1"/>
    <col min="4" max="4" width="11" hidden="1" customWidth="1"/>
    <col min="5" max="5" width="9.140625" hidden="1" customWidth="1"/>
    <col min="7" max="7" width="10.28515625" customWidth="1"/>
    <col min="8" max="8" width="0" hidden="1" customWidth="1"/>
    <col min="11" max="12" width="0" hidden="1" customWidth="1"/>
    <col min="14" max="15" width="0" hidden="1" customWidth="1"/>
    <col min="17" max="18" width="0" hidden="1" customWidth="1"/>
    <col min="20" max="21" width="0" hidden="1" customWidth="1"/>
    <col min="23" max="24" width="0" hidden="1" customWidth="1"/>
    <col min="26" max="27" width="0" hidden="1" customWidth="1"/>
  </cols>
  <sheetData>
    <row r="2" spans="1:27" ht="15.75" thickBot="1" x14ac:dyDescent="0.3">
      <c r="A2" s="188" t="s">
        <v>65</v>
      </c>
    </row>
    <row r="3" spans="1:27" ht="15.75" thickBot="1" x14ac:dyDescent="0.3">
      <c r="A3" s="653" t="s">
        <v>0</v>
      </c>
      <c r="B3" s="653" t="s">
        <v>1</v>
      </c>
      <c r="C3" s="653" t="s">
        <v>2</v>
      </c>
      <c r="D3" s="671" t="s">
        <v>176</v>
      </c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672"/>
      <c r="P3" s="672"/>
      <c r="Q3" s="672"/>
      <c r="R3" s="673"/>
      <c r="S3" s="665" t="s">
        <v>177</v>
      </c>
      <c r="T3" s="666"/>
      <c r="U3" s="666"/>
      <c r="V3" s="666"/>
      <c r="W3" s="666"/>
      <c r="X3" s="666"/>
      <c r="Y3" s="666"/>
      <c r="Z3" s="666"/>
      <c r="AA3" s="667"/>
    </row>
    <row r="4" spans="1:27" ht="15.75" customHeight="1" thickBot="1" x14ac:dyDescent="0.3">
      <c r="A4" s="654"/>
      <c r="B4" s="654"/>
      <c r="C4" s="654"/>
      <c r="D4" s="650" t="s">
        <v>3</v>
      </c>
      <c r="E4" s="650"/>
      <c r="F4" s="651" t="s">
        <v>659</v>
      </c>
      <c r="G4" s="674"/>
      <c r="H4" s="674"/>
      <c r="I4" s="652"/>
      <c r="J4" s="662">
        <v>2017</v>
      </c>
      <c r="K4" s="663"/>
      <c r="L4" s="664"/>
      <c r="M4" s="662">
        <v>2018</v>
      </c>
      <c r="N4" s="663"/>
      <c r="O4" s="664"/>
      <c r="P4" s="662">
        <v>2019</v>
      </c>
      <c r="Q4" s="663"/>
      <c r="R4" s="664"/>
      <c r="S4" s="662">
        <v>2017</v>
      </c>
      <c r="T4" s="663"/>
      <c r="U4" s="664"/>
      <c r="V4" s="662">
        <v>2018</v>
      </c>
      <c r="W4" s="663"/>
      <c r="X4" s="664"/>
      <c r="Y4" s="662">
        <v>2019</v>
      </c>
      <c r="Z4" s="663"/>
      <c r="AA4" s="664"/>
    </row>
    <row r="5" spans="1:27" ht="45.75" thickBot="1" x14ac:dyDescent="0.3">
      <c r="A5" s="655"/>
      <c r="B5" s="655"/>
      <c r="C5" s="655"/>
      <c r="D5" s="62" t="s">
        <v>6</v>
      </c>
      <c r="E5" s="4" t="s">
        <v>7</v>
      </c>
      <c r="F5" s="4" t="s">
        <v>8</v>
      </c>
      <c r="G5" s="42" t="s">
        <v>511</v>
      </c>
      <c r="H5" s="525" t="s">
        <v>512</v>
      </c>
      <c r="I5" s="4" t="s">
        <v>9</v>
      </c>
      <c r="J5" s="551" t="s">
        <v>405</v>
      </c>
      <c r="K5" s="552" t="s">
        <v>511</v>
      </c>
      <c r="L5" s="553" t="s">
        <v>512</v>
      </c>
      <c r="M5" s="551" t="s">
        <v>518</v>
      </c>
      <c r="N5" s="552" t="s">
        <v>511</v>
      </c>
      <c r="O5" s="553" t="s">
        <v>512</v>
      </c>
      <c r="P5" s="554" t="s">
        <v>519</v>
      </c>
      <c r="Q5" s="552" t="s">
        <v>511</v>
      </c>
      <c r="R5" s="553" t="s">
        <v>512</v>
      </c>
      <c r="S5" s="551" t="s">
        <v>405</v>
      </c>
      <c r="T5" s="552" t="s">
        <v>511</v>
      </c>
      <c r="U5" s="553" t="s">
        <v>512</v>
      </c>
      <c r="V5" s="551" t="s">
        <v>518</v>
      </c>
      <c r="W5" s="552" t="s">
        <v>511</v>
      </c>
      <c r="X5" s="553" t="s">
        <v>512</v>
      </c>
      <c r="Y5" s="551" t="s">
        <v>519</v>
      </c>
      <c r="Z5" s="552" t="s">
        <v>511</v>
      </c>
      <c r="AA5" s="553" t="s">
        <v>512</v>
      </c>
    </row>
    <row r="6" spans="1:27" ht="15.75" thickBot="1" x14ac:dyDescent="0.3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8">
        <v>7</v>
      </c>
      <c r="H6" s="557">
        <v>8</v>
      </c>
      <c r="I6" s="335">
        <v>9</v>
      </c>
      <c r="J6" s="556">
        <v>10</v>
      </c>
      <c r="K6" s="8">
        <v>11</v>
      </c>
      <c r="L6" s="557">
        <v>12</v>
      </c>
      <c r="M6" s="5">
        <v>13</v>
      </c>
      <c r="N6" s="8">
        <v>14</v>
      </c>
      <c r="O6" s="557">
        <v>15</v>
      </c>
      <c r="P6" s="5">
        <v>16</v>
      </c>
      <c r="Q6" s="8">
        <v>17</v>
      </c>
      <c r="R6" s="570">
        <v>18</v>
      </c>
      <c r="S6" s="561">
        <v>11</v>
      </c>
      <c r="T6" s="562"/>
      <c r="U6" s="563"/>
      <c r="V6" s="564">
        <v>12</v>
      </c>
      <c r="W6" s="564"/>
      <c r="X6" s="564"/>
      <c r="Y6" s="564">
        <v>13</v>
      </c>
      <c r="Z6" s="564">
        <v>13</v>
      </c>
      <c r="AA6" s="564">
        <v>13</v>
      </c>
    </row>
    <row r="7" spans="1:27" ht="38.25" x14ac:dyDescent="0.25">
      <c r="A7" s="558">
        <v>1</v>
      </c>
      <c r="B7" s="559" t="s">
        <v>67</v>
      </c>
      <c r="C7" s="560" t="s">
        <v>12</v>
      </c>
      <c r="D7" s="555"/>
      <c r="E7" s="555"/>
      <c r="F7" s="555">
        <f>SUM(F8:F14)</f>
        <v>215.04000000000002</v>
      </c>
      <c r="G7" s="555">
        <f t="shared" ref="G7:Y7" si="0">SUM(G8:G14)</f>
        <v>215.04000000000002</v>
      </c>
      <c r="H7" s="555">
        <f t="shared" si="0"/>
        <v>0</v>
      </c>
      <c r="I7" s="555">
        <f t="shared" si="0"/>
        <v>102</v>
      </c>
      <c r="J7" s="555">
        <f t="shared" si="0"/>
        <v>102</v>
      </c>
      <c r="K7" s="555">
        <f t="shared" si="0"/>
        <v>0</v>
      </c>
      <c r="L7" s="555">
        <f t="shared" si="0"/>
        <v>0</v>
      </c>
      <c r="M7" s="555">
        <f t="shared" si="0"/>
        <v>102</v>
      </c>
      <c r="N7" s="568"/>
      <c r="O7" s="569"/>
      <c r="P7" s="555">
        <f t="shared" si="0"/>
        <v>102</v>
      </c>
      <c r="Q7" s="568"/>
      <c r="R7" s="569"/>
      <c r="S7" s="555">
        <f t="shared" si="0"/>
        <v>0</v>
      </c>
      <c r="T7" s="555">
        <f t="shared" si="0"/>
        <v>0</v>
      </c>
      <c r="U7" s="555">
        <f t="shared" si="0"/>
        <v>0</v>
      </c>
      <c r="V7" s="555">
        <f t="shared" si="0"/>
        <v>0</v>
      </c>
      <c r="W7" s="555"/>
      <c r="X7" s="555"/>
      <c r="Y7" s="555">
        <f t="shared" si="0"/>
        <v>0</v>
      </c>
      <c r="Z7" s="555">
        <f t="shared" ref="Z7:AA7" si="1">SUM(Z8:Z14)</f>
        <v>0</v>
      </c>
      <c r="AA7" s="555">
        <f t="shared" si="1"/>
        <v>0</v>
      </c>
    </row>
    <row r="8" spans="1:27" x14ac:dyDescent="0.25">
      <c r="A8" s="26" t="s">
        <v>19</v>
      </c>
      <c r="B8" s="186" t="s">
        <v>69</v>
      </c>
      <c r="C8" s="170" t="s">
        <v>12</v>
      </c>
      <c r="D8" s="191"/>
      <c r="E8" s="191"/>
      <c r="F8" s="191">
        <v>95.62</v>
      </c>
      <c r="G8" s="520">
        <f>F8</f>
        <v>95.62</v>
      </c>
      <c r="H8" s="527"/>
      <c r="I8" s="191">
        <v>102</v>
      </c>
      <c r="J8" s="191">
        <v>102</v>
      </c>
      <c r="K8" s="520"/>
      <c r="L8" s="527"/>
      <c r="M8" s="191">
        <v>102</v>
      </c>
      <c r="N8" s="520"/>
      <c r="O8" s="527"/>
      <c r="P8" s="191">
        <v>102</v>
      </c>
      <c r="Q8" s="520"/>
      <c r="R8" s="527"/>
      <c r="S8" s="191"/>
      <c r="T8" s="520"/>
      <c r="U8" s="527"/>
      <c r="V8" s="191"/>
      <c r="W8" s="191"/>
      <c r="X8" s="191"/>
      <c r="Y8" s="191"/>
      <c r="Z8" s="191"/>
      <c r="AA8" s="191"/>
    </row>
    <row r="9" spans="1:27" x14ac:dyDescent="0.25">
      <c r="A9" s="15" t="s">
        <v>31</v>
      </c>
      <c r="B9" s="186" t="s">
        <v>71</v>
      </c>
      <c r="C9" s="170" t="s">
        <v>12</v>
      </c>
      <c r="D9" s="191"/>
      <c r="E9" s="191"/>
      <c r="F9" s="191">
        <v>20</v>
      </c>
      <c r="G9" s="520">
        <f>F9</f>
        <v>20</v>
      </c>
      <c r="H9" s="527"/>
      <c r="I9" s="191"/>
      <c r="J9" s="191"/>
      <c r="K9" s="520"/>
      <c r="L9" s="527"/>
      <c r="M9" s="191"/>
      <c r="N9" s="520"/>
      <c r="O9" s="527"/>
      <c r="P9" s="191"/>
      <c r="Q9" s="520"/>
      <c r="R9" s="527"/>
      <c r="S9" s="191"/>
      <c r="T9" s="520"/>
      <c r="U9" s="527"/>
      <c r="V9" s="191"/>
      <c r="W9" s="191"/>
      <c r="X9" s="191"/>
      <c r="Y9" s="191"/>
      <c r="Z9" s="191"/>
      <c r="AA9" s="191"/>
    </row>
    <row r="10" spans="1:27" x14ac:dyDescent="0.25">
      <c r="A10" s="26" t="s">
        <v>267</v>
      </c>
      <c r="B10" s="186" t="s">
        <v>73</v>
      </c>
      <c r="C10" s="170" t="s">
        <v>12</v>
      </c>
      <c r="D10" s="191"/>
      <c r="E10" s="191"/>
      <c r="F10" s="191"/>
      <c r="G10" s="520"/>
      <c r="H10" s="527"/>
      <c r="I10" s="191"/>
      <c r="J10" s="191"/>
      <c r="K10" s="520"/>
      <c r="L10" s="527"/>
      <c r="M10" s="191"/>
      <c r="N10" s="520"/>
      <c r="O10" s="527"/>
      <c r="P10" s="191"/>
      <c r="Q10" s="520"/>
      <c r="R10" s="527"/>
      <c r="S10" s="191"/>
      <c r="T10" s="520"/>
      <c r="U10" s="527"/>
      <c r="V10" s="191"/>
      <c r="W10" s="191"/>
      <c r="X10" s="191"/>
      <c r="Y10" s="191"/>
      <c r="Z10" s="191"/>
      <c r="AA10" s="191"/>
    </row>
    <row r="11" spans="1:27" x14ac:dyDescent="0.25">
      <c r="A11" s="15" t="s">
        <v>41</v>
      </c>
      <c r="B11" s="186" t="s">
        <v>75</v>
      </c>
      <c r="C11" s="170" t="s">
        <v>12</v>
      </c>
      <c r="D11" s="191"/>
      <c r="E11" s="191"/>
      <c r="F11" s="191"/>
      <c r="G11" s="520"/>
      <c r="H11" s="527"/>
      <c r="I11" s="191"/>
      <c r="J11" s="191"/>
      <c r="K11" s="520"/>
      <c r="L11" s="527"/>
      <c r="M11" s="191"/>
      <c r="N11" s="520"/>
      <c r="O11" s="527"/>
      <c r="P11" s="191"/>
      <c r="Q11" s="520"/>
      <c r="R11" s="527"/>
      <c r="S11" s="191"/>
      <c r="T11" s="520"/>
      <c r="U11" s="527"/>
      <c r="V11" s="191"/>
      <c r="W11" s="191"/>
      <c r="X11" s="191"/>
      <c r="Y11" s="191"/>
      <c r="Z11" s="191"/>
      <c r="AA11" s="191"/>
    </row>
    <row r="12" spans="1:27" ht="25.5" x14ac:dyDescent="0.25">
      <c r="A12" s="26" t="s">
        <v>42</v>
      </c>
      <c r="B12" s="186" t="s">
        <v>77</v>
      </c>
      <c r="C12" s="170" t="s">
        <v>12</v>
      </c>
      <c r="D12" s="191"/>
      <c r="E12" s="191"/>
      <c r="F12" s="191"/>
      <c r="G12" s="520"/>
      <c r="H12" s="527"/>
      <c r="I12" s="191"/>
      <c r="J12" s="191"/>
      <c r="K12" s="520"/>
      <c r="L12" s="527"/>
      <c r="M12" s="191"/>
      <c r="N12" s="520"/>
      <c r="O12" s="527"/>
      <c r="P12" s="191"/>
      <c r="Q12" s="520"/>
      <c r="R12" s="527"/>
      <c r="S12" s="191"/>
      <c r="T12" s="520"/>
      <c r="U12" s="527"/>
      <c r="V12" s="191"/>
      <c r="W12" s="191"/>
      <c r="X12" s="191"/>
      <c r="Y12" s="191"/>
      <c r="Z12" s="191"/>
      <c r="AA12" s="191"/>
    </row>
    <row r="13" spans="1:27" x14ac:dyDescent="0.25">
      <c r="A13" s="15" t="s">
        <v>43</v>
      </c>
      <c r="B13" s="186" t="s">
        <v>79</v>
      </c>
      <c r="C13" s="170" t="s">
        <v>12</v>
      </c>
      <c r="D13" s="191"/>
      <c r="E13" s="191"/>
      <c r="F13" s="191">
        <v>99.42</v>
      </c>
      <c r="G13" s="520">
        <f>F13</f>
        <v>99.42</v>
      </c>
      <c r="H13" s="527"/>
      <c r="I13" s="191"/>
      <c r="J13" s="191"/>
      <c r="K13" s="520"/>
      <c r="L13" s="527"/>
      <c r="M13" s="191"/>
      <c r="N13" s="520"/>
      <c r="O13" s="527"/>
      <c r="P13" s="191"/>
      <c r="Q13" s="520"/>
      <c r="R13" s="527"/>
      <c r="S13" s="191"/>
      <c r="T13" s="520"/>
      <c r="U13" s="527"/>
      <c r="V13" s="191"/>
      <c r="W13" s="191"/>
      <c r="X13" s="191"/>
      <c r="Y13" s="191"/>
      <c r="Z13" s="191"/>
      <c r="AA13" s="191"/>
    </row>
    <row r="14" spans="1:27" x14ac:dyDescent="0.25">
      <c r="A14" s="26" t="s">
        <v>482</v>
      </c>
      <c r="B14" s="186" t="s">
        <v>81</v>
      </c>
      <c r="C14" s="170" t="s">
        <v>12</v>
      </c>
      <c r="D14" s="191"/>
      <c r="E14" s="191"/>
      <c r="F14" s="191"/>
      <c r="G14" s="520"/>
      <c r="H14" s="527"/>
      <c r="I14" s="191"/>
      <c r="J14" s="191"/>
      <c r="K14" s="520"/>
      <c r="L14" s="527"/>
      <c r="M14" s="191"/>
      <c r="N14" s="520"/>
      <c r="O14" s="527"/>
      <c r="P14" s="191"/>
      <c r="Q14" s="520"/>
      <c r="R14" s="527"/>
      <c r="S14" s="191"/>
      <c r="T14" s="520"/>
      <c r="U14" s="527"/>
      <c r="V14" s="191"/>
      <c r="W14" s="191"/>
      <c r="X14" s="191"/>
      <c r="Y14" s="191"/>
      <c r="Z14" s="191"/>
      <c r="AA14" s="191"/>
    </row>
    <row r="15" spans="1:27" ht="63.75" x14ac:dyDescent="0.25">
      <c r="A15" s="140" t="s">
        <v>53</v>
      </c>
      <c r="B15" s="485" t="s">
        <v>83</v>
      </c>
      <c r="C15" s="141" t="s">
        <v>12</v>
      </c>
      <c r="D15" s="486">
        <f>D16+D35</f>
        <v>0</v>
      </c>
      <c r="E15" s="486">
        <f t="shared" ref="E15:Y15" si="2">E16+E35</f>
        <v>0</v>
      </c>
      <c r="F15" s="486">
        <f t="shared" si="2"/>
        <v>2450.9954700000003</v>
      </c>
      <c r="G15" s="486">
        <f t="shared" si="2"/>
        <v>2450.9954700000003</v>
      </c>
      <c r="H15" s="486">
        <f t="shared" si="2"/>
        <v>0</v>
      </c>
      <c r="I15" s="486">
        <f t="shared" si="2"/>
        <v>1071.96264</v>
      </c>
      <c r="J15" s="486">
        <f t="shared" si="2"/>
        <v>1114.8348960000001</v>
      </c>
      <c r="K15" s="486">
        <f t="shared" si="2"/>
        <v>0</v>
      </c>
      <c r="L15" s="486">
        <f t="shared" si="2"/>
        <v>0</v>
      </c>
      <c r="M15" s="486">
        <f t="shared" si="2"/>
        <v>1159.4282918399999</v>
      </c>
      <c r="N15" s="486">
        <f t="shared" si="2"/>
        <v>0</v>
      </c>
      <c r="O15" s="486">
        <f t="shared" si="2"/>
        <v>0</v>
      </c>
      <c r="P15" s="486">
        <f t="shared" si="2"/>
        <v>1205.8054235136003</v>
      </c>
      <c r="Q15" s="486">
        <f t="shared" si="2"/>
        <v>0</v>
      </c>
      <c r="R15" s="486">
        <f t="shared" si="2"/>
        <v>0</v>
      </c>
      <c r="S15" s="486">
        <f t="shared" si="2"/>
        <v>0</v>
      </c>
      <c r="T15" s="486">
        <f t="shared" si="2"/>
        <v>0</v>
      </c>
      <c r="U15" s="486">
        <f t="shared" si="2"/>
        <v>0</v>
      </c>
      <c r="V15" s="486">
        <f t="shared" si="2"/>
        <v>0</v>
      </c>
      <c r="W15" s="486"/>
      <c r="X15" s="486"/>
      <c r="Y15" s="486">
        <f t="shared" si="2"/>
        <v>0</v>
      </c>
      <c r="Z15" s="486">
        <f t="shared" ref="Z15:AA15" si="3">Z16+Z35</f>
        <v>0</v>
      </c>
      <c r="AA15" s="486">
        <f t="shared" si="3"/>
        <v>0</v>
      </c>
    </row>
    <row r="16" spans="1:27" ht="38.25" x14ac:dyDescent="0.25">
      <c r="A16" s="477" t="s">
        <v>55</v>
      </c>
      <c r="B16" s="474" t="s">
        <v>85</v>
      </c>
      <c r="C16" s="478" t="s">
        <v>12</v>
      </c>
      <c r="D16" s="479">
        <f>D17+D20+D23+D26+D29</f>
        <v>0</v>
      </c>
      <c r="E16" s="479">
        <f t="shared" ref="E16:S16" si="4">E17+E20+E23+E26+E29</f>
        <v>0</v>
      </c>
      <c r="F16" s="479">
        <f t="shared" si="4"/>
        <v>1882.4850000000001</v>
      </c>
      <c r="G16" s="486">
        <f>F16</f>
        <v>1882.4850000000001</v>
      </c>
      <c r="H16" s="526"/>
      <c r="I16" s="479">
        <f t="shared" si="4"/>
        <v>823.32</v>
      </c>
      <c r="J16" s="479">
        <f t="shared" si="4"/>
        <v>856.24800000000005</v>
      </c>
      <c r="K16" s="486"/>
      <c r="L16" s="526"/>
      <c r="M16" s="479">
        <f t="shared" si="4"/>
        <v>890.49792000000002</v>
      </c>
      <c r="N16" s="486"/>
      <c r="O16" s="526"/>
      <c r="P16" s="479">
        <f t="shared" si="4"/>
        <v>926.11783680000019</v>
      </c>
      <c r="Q16" s="486"/>
      <c r="R16" s="526"/>
      <c r="S16" s="479">
        <f t="shared" si="4"/>
        <v>0</v>
      </c>
      <c r="T16" s="486"/>
      <c r="U16" s="526"/>
      <c r="V16" s="479">
        <f t="shared" ref="V16" si="5">V17+V20+V23+V26+V29</f>
        <v>0</v>
      </c>
      <c r="W16" s="479"/>
      <c r="X16" s="479"/>
      <c r="Y16" s="479">
        <f t="shared" ref="Y16:AA16" si="6">Y17+Y20+Y23+Y26+Y29</f>
        <v>0</v>
      </c>
      <c r="Z16" s="479">
        <f t="shared" si="6"/>
        <v>0</v>
      </c>
      <c r="AA16" s="479">
        <f t="shared" si="6"/>
        <v>0</v>
      </c>
    </row>
    <row r="17" spans="1:27" x14ac:dyDescent="0.25">
      <c r="A17" s="668" t="s">
        <v>483</v>
      </c>
      <c r="B17" s="87" t="s">
        <v>654</v>
      </c>
      <c r="C17" s="134" t="s">
        <v>33</v>
      </c>
      <c r="D17" s="473">
        <f>(D18*D19*12)/1000</f>
        <v>0</v>
      </c>
      <c r="E17" s="473">
        <f t="shared" ref="E17:S17" si="7">(E18*E19*12)/1000</f>
        <v>0</v>
      </c>
      <c r="F17" s="473">
        <f>(F18*F19*15)/1000</f>
        <v>1029.1500000000001</v>
      </c>
      <c r="G17" s="521">
        <f>F17</f>
        <v>1029.1500000000001</v>
      </c>
      <c r="H17" s="528"/>
      <c r="I17" s="473">
        <f t="shared" si="7"/>
        <v>823.32</v>
      </c>
      <c r="J17" s="473">
        <f t="shared" si="7"/>
        <v>856.24800000000005</v>
      </c>
      <c r="K17" s="521"/>
      <c r="L17" s="528"/>
      <c r="M17" s="473">
        <f t="shared" si="7"/>
        <v>890.49792000000002</v>
      </c>
      <c r="N17" s="521"/>
      <c r="O17" s="528"/>
      <c r="P17" s="473">
        <f t="shared" si="7"/>
        <v>926.11783680000019</v>
      </c>
      <c r="Q17" s="521"/>
      <c r="R17" s="528"/>
      <c r="S17" s="473">
        <f t="shared" si="7"/>
        <v>0</v>
      </c>
      <c r="T17" s="521"/>
      <c r="U17" s="528"/>
      <c r="V17" s="473">
        <f t="shared" ref="V17" si="8">(V18*V19*12)/1000</f>
        <v>0</v>
      </c>
      <c r="W17" s="473"/>
      <c r="X17" s="473"/>
      <c r="Y17" s="473">
        <f t="shared" ref="Y17:AA17" si="9">(Y18*Y19*12)/1000</f>
        <v>0</v>
      </c>
      <c r="Z17" s="473">
        <f t="shared" si="9"/>
        <v>0</v>
      </c>
      <c r="AA17" s="473">
        <f t="shared" si="9"/>
        <v>0</v>
      </c>
    </row>
    <row r="18" spans="1:27" x14ac:dyDescent="0.25">
      <c r="A18" s="669"/>
      <c r="B18" s="186" t="s">
        <v>466</v>
      </c>
      <c r="C18" s="134" t="s">
        <v>417</v>
      </c>
      <c r="D18" s="191"/>
      <c r="E18" s="191"/>
      <c r="F18" s="191">
        <v>1</v>
      </c>
      <c r="G18" s="521">
        <f t="shared" ref="G18:G31" si="10">F18</f>
        <v>1</v>
      </c>
      <c r="H18" s="527"/>
      <c r="I18" s="191">
        <v>1</v>
      </c>
      <c r="J18" s="191">
        <v>1</v>
      </c>
      <c r="K18" s="520"/>
      <c r="L18" s="527"/>
      <c r="M18" s="191">
        <v>1</v>
      </c>
      <c r="N18" s="520"/>
      <c r="O18" s="527"/>
      <c r="P18" s="191">
        <v>1</v>
      </c>
      <c r="Q18" s="520"/>
      <c r="R18" s="527"/>
      <c r="S18" s="191"/>
      <c r="T18" s="520"/>
      <c r="U18" s="527"/>
      <c r="V18" s="191"/>
      <c r="W18" s="191"/>
      <c r="X18" s="191"/>
      <c r="Y18" s="191"/>
      <c r="Z18" s="191"/>
      <c r="AA18" s="191"/>
    </row>
    <row r="19" spans="1:27" x14ac:dyDescent="0.25">
      <c r="A19" s="669"/>
      <c r="B19" s="186" t="s">
        <v>302</v>
      </c>
      <c r="C19" s="134" t="s">
        <v>303</v>
      </c>
      <c r="D19" s="191"/>
      <c r="E19" s="191"/>
      <c r="F19" s="191">
        <v>68610</v>
      </c>
      <c r="G19" s="520">
        <f t="shared" si="10"/>
        <v>68610</v>
      </c>
      <c r="H19" s="527"/>
      <c r="I19" s="191">
        <v>68610</v>
      </c>
      <c r="J19" s="191">
        <v>71354</v>
      </c>
      <c r="K19" s="520"/>
      <c r="L19" s="527"/>
      <c r="M19" s="191">
        <f>J19*1.04</f>
        <v>74208.160000000003</v>
      </c>
      <c r="N19" s="520"/>
      <c r="O19" s="527"/>
      <c r="P19" s="191">
        <f>M19*1.04</f>
        <v>77176.486400000009</v>
      </c>
      <c r="Q19" s="520"/>
      <c r="R19" s="527"/>
      <c r="S19" s="191"/>
      <c r="T19" s="520"/>
      <c r="U19" s="527"/>
      <c r="V19" s="191"/>
      <c r="W19" s="191"/>
      <c r="X19" s="191"/>
      <c r="Y19" s="191"/>
      <c r="Z19" s="191"/>
      <c r="AA19" s="191"/>
    </row>
    <row r="20" spans="1:27" x14ac:dyDescent="0.25">
      <c r="A20" s="669"/>
      <c r="B20" s="474" t="s">
        <v>655</v>
      </c>
      <c r="C20" s="134" t="s">
        <v>33</v>
      </c>
      <c r="D20" s="191">
        <f>(D21*D22*12)/1000</f>
        <v>0</v>
      </c>
      <c r="E20" s="191">
        <f t="shared" ref="E20:S20" si="11">(E21*E22*12)/1000</f>
        <v>0</v>
      </c>
      <c r="F20" s="191">
        <f>(F21*F22*15)/1000</f>
        <v>286.60500000000002</v>
      </c>
      <c r="G20" s="521">
        <f t="shared" si="10"/>
        <v>286.60500000000002</v>
      </c>
      <c r="H20" s="527"/>
      <c r="I20" s="191">
        <f t="shared" si="11"/>
        <v>0</v>
      </c>
      <c r="J20" s="191">
        <f t="shared" si="11"/>
        <v>0</v>
      </c>
      <c r="K20" s="520"/>
      <c r="L20" s="527"/>
      <c r="M20" s="191">
        <f t="shared" si="11"/>
        <v>0</v>
      </c>
      <c r="N20" s="520"/>
      <c r="O20" s="527"/>
      <c r="P20" s="191">
        <f t="shared" si="11"/>
        <v>0</v>
      </c>
      <c r="Q20" s="520"/>
      <c r="R20" s="527"/>
      <c r="S20" s="191">
        <f t="shared" si="11"/>
        <v>0</v>
      </c>
      <c r="T20" s="520"/>
      <c r="U20" s="527"/>
      <c r="V20" s="191">
        <f t="shared" ref="V20" si="12">(V21*V22*12)/1000</f>
        <v>0</v>
      </c>
      <c r="W20" s="191"/>
      <c r="X20" s="191"/>
      <c r="Y20" s="191">
        <f t="shared" ref="Y20:AA20" si="13">(Y21*Y22*12)/1000</f>
        <v>0</v>
      </c>
      <c r="Z20" s="191">
        <f t="shared" si="13"/>
        <v>0</v>
      </c>
      <c r="AA20" s="191">
        <f t="shared" si="13"/>
        <v>0</v>
      </c>
    </row>
    <row r="21" spans="1:27" x14ac:dyDescent="0.25">
      <c r="A21" s="669"/>
      <c r="B21" s="186" t="s">
        <v>466</v>
      </c>
      <c r="C21" s="134" t="s">
        <v>417</v>
      </c>
      <c r="D21" s="191"/>
      <c r="E21" s="191"/>
      <c r="F21" s="191">
        <v>0.33</v>
      </c>
      <c r="G21" s="521">
        <f t="shared" si="10"/>
        <v>0.33</v>
      </c>
      <c r="H21" s="527"/>
      <c r="I21" s="191"/>
      <c r="J21" s="191"/>
      <c r="K21" s="520"/>
      <c r="L21" s="527"/>
      <c r="M21" s="191"/>
      <c r="N21" s="520"/>
      <c r="O21" s="527"/>
      <c r="P21" s="191"/>
      <c r="Q21" s="520"/>
      <c r="R21" s="527"/>
      <c r="S21" s="191"/>
      <c r="T21" s="520"/>
      <c r="U21" s="527"/>
      <c r="V21" s="191"/>
      <c r="W21" s="191"/>
      <c r="X21" s="191"/>
      <c r="Y21" s="191"/>
      <c r="Z21" s="191"/>
      <c r="AA21" s="191"/>
    </row>
    <row r="22" spans="1:27" x14ac:dyDescent="0.25">
      <c r="A22" s="669"/>
      <c r="B22" s="186" t="s">
        <v>302</v>
      </c>
      <c r="C22" s="134" t="s">
        <v>303</v>
      </c>
      <c r="D22" s="191"/>
      <c r="E22" s="191"/>
      <c r="F22" s="191">
        <v>57900</v>
      </c>
      <c r="G22" s="520">
        <f t="shared" si="10"/>
        <v>57900</v>
      </c>
      <c r="H22" s="527"/>
      <c r="I22" s="191"/>
      <c r="J22" s="191"/>
      <c r="K22" s="520"/>
      <c r="L22" s="527"/>
      <c r="M22" s="191"/>
      <c r="N22" s="520"/>
      <c r="O22" s="527"/>
      <c r="P22" s="191"/>
      <c r="Q22" s="520"/>
      <c r="R22" s="527"/>
      <c r="S22" s="191"/>
      <c r="T22" s="520"/>
      <c r="U22" s="527"/>
      <c r="V22" s="191"/>
      <c r="W22" s="191"/>
      <c r="X22" s="191"/>
      <c r="Y22" s="191"/>
      <c r="Z22" s="191"/>
      <c r="AA22" s="191"/>
    </row>
    <row r="23" spans="1:27" x14ac:dyDescent="0.25">
      <c r="A23" s="669"/>
      <c r="B23" s="474" t="s">
        <v>656</v>
      </c>
      <c r="C23" s="134" t="s">
        <v>33</v>
      </c>
      <c r="D23" s="191">
        <f>(D24*D25*12)/1000</f>
        <v>0</v>
      </c>
      <c r="E23" s="191">
        <f t="shared" ref="E23:S23" si="14">(E24*E25*12)/1000</f>
        <v>0</v>
      </c>
      <c r="F23" s="191">
        <f>(F24*F25*15)/1000</f>
        <v>286.60500000000002</v>
      </c>
      <c r="G23" s="520">
        <f t="shared" si="10"/>
        <v>286.60500000000002</v>
      </c>
      <c r="H23" s="527"/>
      <c r="I23" s="191">
        <f t="shared" si="14"/>
        <v>0</v>
      </c>
      <c r="J23" s="191">
        <f t="shared" si="14"/>
        <v>0</v>
      </c>
      <c r="K23" s="520"/>
      <c r="L23" s="527"/>
      <c r="M23" s="191">
        <f t="shared" si="14"/>
        <v>0</v>
      </c>
      <c r="N23" s="520"/>
      <c r="O23" s="527"/>
      <c r="P23" s="191">
        <f t="shared" si="14"/>
        <v>0</v>
      </c>
      <c r="Q23" s="520"/>
      <c r="R23" s="527"/>
      <c r="S23" s="191">
        <f t="shared" si="14"/>
        <v>0</v>
      </c>
      <c r="T23" s="520"/>
      <c r="U23" s="527"/>
      <c r="V23" s="191">
        <f t="shared" ref="V23" si="15">(V24*V25*12)/1000</f>
        <v>0</v>
      </c>
      <c r="W23" s="191"/>
      <c r="X23" s="191"/>
      <c r="Y23" s="191">
        <f t="shared" ref="Y23:AA23" si="16">(Y24*Y25*12)/1000</f>
        <v>0</v>
      </c>
      <c r="Z23" s="191">
        <f t="shared" si="16"/>
        <v>0</v>
      </c>
      <c r="AA23" s="191">
        <f t="shared" si="16"/>
        <v>0</v>
      </c>
    </row>
    <row r="24" spans="1:27" x14ac:dyDescent="0.25">
      <c r="A24" s="669"/>
      <c r="B24" s="186" t="s">
        <v>466</v>
      </c>
      <c r="C24" s="134" t="s">
        <v>417</v>
      </c>
      <c r="D24" s="475"/>
      <c r="E24" s="475"/>
      <c r="F24" s="191">
        <v>0.33</v>
      </c>
      <c r="G24" s="520">
        <f t="shared" si="10"/>
        <v>0.33</v>
      </c>
      <c r="H24" s="529"/>
      <c r="I24" s="475"/>
      <c r="J24" s="475"/>
      <c r="K24" s="522"/>
      <c r="L24" s="529"/>
      <c r="M24" s="475"/>
      <c r="N24" s="522"/>
      <c r="O24" s="529"/>
      <c r="P24" s="475"/>
      <c r="Q24" s="522"/>
      <c r="R24" s="529"/>
      <c r="S24" s="475"/>
      <c r="T24" s="522"/>
      <c r="U24" s="529"/>
      <c r="V24" s="475"/>
      <c r="W24" s="475"/>
      <c r="X24" s="475"/>
      <c r="Y24" s="475"/>
      <c r="Z24" s="475"/>
      <c r="AA24" s="475"/>
    </row>
    <row r="25" spans="1:27" x14ac:dyDescent="0.25">
      <c r="A25" s="669"/>
      <c r="B25" s="476" t="s">
        <v>302</v>
      </c>
      <c r="C25" s="135" t="s">
        <v>303</v>
      </c>
      <c r="D25" s="191"/>
      <c r="E25" s="191"/>
      <c r="F25" s="191">
        <v>57900</v>
      </c>
      <c r="G25" s="520">
        <f t="shared" si="10"/>
        <v>57900</v>
      </c>
      <c r="H25" s="527"/>
      <c r="I25" s="191"/>
      <c r="J25" s="191"/>
      <c r="K25" s="520"/>
      <c r="L25" s="527"/>
      <c r="M25" s="191"/>
      <c r="N25" s="520"/>
      <c r="O25" s="527"/>
      <c r="P25" s="191"/>
      <c r="Q25" s="520"/>
      <c r="R25" s="527"/>
      <c r="S25" s="191"/>
      <c r="T25" s="520"/>
      <c r="U25" s="527"/>
      <c r="V25" s="191"/>
      <c r="W25" s="191"/>
      <c r="X25" s="191"/>
      <c r="Y25" s="191"/>
      <c r="Z25" s="191"/>
      <c r="AA25" s="191"/>
    </row>
    <row r="26" spans="1:27" x14ac:dyDescent="0.25">
      <c r="A26" s="669"/>
      <c r="B26" s="474" t="s">
        <v>658</v>
      </c>
      <c r="C26" s="134" t="s">
        <v>33</v>
      </c>
      <c r="D26" s="191">
        <f>(D27*D28*12)/1000</f>
        <v>0</v>
      </c>
      <c r="E26" s="191">
        <f t="shared" ref="E26:S26" si="17">(E27*E28*12)/1000</f>
        <v>0</v>
      </c>
      <c r="F26" s="191">
        <f>(F27*F28*15)/1000</f>
        <v>111.375</v>
      </c>
      <c r="G26" s="520">
        <f t="shared" si="10"/>
        <v>111.375</v>
      </c>
      <c r="H26" s="527"/>
      <c r="I26" s="191">
        <f t="shared" si="17"/>
        <v>0</v>
      </c>
      <c r="J26" s="191">
        <f t="shared" si="17"/>
        <v>0</v>
      </c>
      <c r="K26" s="520"/>
      <c r="L26" s="527"/>
      <c r="M26" s="191">
        <f t="shared" si="17"/>
        <v>0</v>
      </c>
      <c r="N26" s="520"/>
      <c r="O26" s="527"/>
      <c r="P26" s="191">
        <f t="shared" si="17"/>
        <v>0</v>
      </c>
      <c r="Q26" s="520"/>
      <c r="R26" s="527"/>
      <c r="S26" s="191">
        <f t="shared" si="17"/>
        <v>0</v>
      </c>
      <c r="T26" s="520"/>
      <c r="U26" s="527"/>
      <c r="V26" s="191">
        <f t="shared" ref="V26" si="18">(V27*V28*12)/1000</f>
        <v>0</v>
      </c>
      <c r="W26" s="191"/>
      <c r="X26" s="191"/>
      <c r="Y26" s="191">
        <f t="shared" ref="Y26:AA26" si="19">(Y27*Y28*12)/1000</f>
        <v>0</v>
      </c>
      <c r="Z26" s="191">
        <f t="shared" si="19"/>
        <v>0</v>
      </c>
      <c r="AA26" s="191">
        <f t="shared" si="19"/>
        <v>0</v>
      </c>
    </row>
    <row r="27" spans="1:27" x14ac:dyDescent="0.25">
      <c r="A27" s="669"/>
      <c r="B27" s="186" t="s">
        <v>466</v>
      </c>
      <c r="C27" s="134" t="s">
        <v>417</v>
      </c>
      <c r="D27" s="475"/>
      <c r="E27" s="475"/>
      <c r="F27" s="191">
        <v>0.33</v>
      </c>
      <c r="G27" s="520">
        <f t="shared" si="10"/>
        <v>0.33</v>
      </c>
      <c r="H27" s="529"/>
      <c r="I27" s="475"/>
      <c r="J27" s="475"/>
      <c r="K27" s="522"/>
      <c r="L27" s="529"/>
      <c r="M27" s="475"/>
      <c r="N27" s="522"/>
      <c r="O27" s="529"/>
      <c r="P27" s="475"/>
      <c r="Q27" s="522"/>
      <c r="R27" s="529"/>
      <c r="S27" s="475"/>
      <c r="T27" s="522"/>
      <c r="U27" s="529"/>
      <c r="V27" s="475"/>
      <c r="W27" s="475"/>
      <c r="X27" s="475"/>
      <c r="Y27" s="475"/>
      <c r="Z27" s="475"/>
      <c r="AA27" s="475"/>
    </row>
    <row r="28" spans="1:27" x14ac:dyDescent="0.25">
      <c r="A28" s="669"/>
      <c r="B28" s="476" t="s">
        <v>302</v>
      </c>
      <c r="C28" s="135" t="s">
        <v>303</v>
      </c>
      <c r="D28" s="191"/>
      <c r="E28" s="191"/>
      <c r="F28" s="191">
        <v>22500</v>
      </c>
      <c r="G28" s="520">
        <f t="shared" si="10"/>
        <v>22500</v>
      </c>
      <c r="H28" s="527"/>
      <c r="I28" s="191"/>
      <c r="J28" s="191"/>
      <c r="K28" s="520"/>
      <c r="L28" s="527"/>
      <c r="M28" s="191"/>
      <c r="N28" s="520"/>
      <c r="O28" s="527"/>
      <c r="P28" s="191"/>
      <c r="Q28" s="520"/>
      <c r="R28" s="527"/>
      <c r="S28" s="191"/>
      <c r="T28" s="520"/>
      <c r="U28" s="527"/>
      <c r="V28" s="191"/>
      <c r="W28" s="191"/>
      <c r="X28" s="191"/>
      <c r="Y28" s="191"/>
      <c r="Z28" s="191"/>
      <c r="AA28" s="191"/>
    </row>
    <row r="29" spans="1:27" x14ac:dyDescent="0.25">
      <c r="A29" s="669"/>
      <c r="B29" s="474" t="s">
        <v>657</v>
      </c>
      <c r="C29" s="134" t="s">
        <v>33</v>
      </c>
      <c r="D29" s="191">
        <f>(D30*D31*12)/1000</f>
        <v>0</v>
      </c>
      <c r="E29" s="191">
        <f t="shared" ref="E29:S29" si="20">(E30*E31*12)/1000</f>
        <v>0</v>
      </c>
      <c r="F29" s="191">
        <f>(F30*F31*15)/1000</f>
        <v>168.75</v>
      </c>
      <c r="G29" s="520">
        <f t="shared" si="10"/>
        <v>168.75</v>
      </c>
      <c r="H29" s="527"/>
      <c r="I29" s="191">
        <f t="shared" si="20"/>
        <v>0</v>
      </c>
      <c r="J29" s="191">
        <f t="shared" si="20"/>
        <v>0</v>
      </c>
      <c r="K29" s="520"/>
      <c r="L29" s="527"/>
      <c r="M29" s="191">
        <f t="shared" si="20"/>
        <v>0</v>
      </c>
      <c r="N29" s="520"/>
      <c r="O29" s="527"/>
      <c r="P29" s="191">
        <f t="shared" si="20"/>
        <v>0</v>
      </c>
      <c r="Q29" s="520"/>
      <c r="R29" s="527"/>
      <c r="S29" s="191">
        <f t="shared" si="20"/>
        <v>0</v>
      </c>
      <c r="T29" s="520"/>
      <c r="U29" s="527"/>
      <c r="V29" s="191">
        <f t="shared" ref="V29" si="21">(V30*V31*12)/1000</f>
        <v>0</v>
      </c>
      <c r="W29" s="191"/>
      <c r="X29" s="191"/>
      <c r="Y29" s="191">
        <f t="shared" ref="Y29:AA29" si="22">(Y30*Y31*12)/1000</f>
        <v>0</v>
      </c>
      <c r="Z29" s="191">
        <f t="shared" si="22"/>
        <v>0</v>
      </c>
      <c r="AA29" s="191">
        <f t="shared" si="22"/>
        <v>0</v>
      </c>
    </row>
    <row r="30" spans="1:27" x14ac:dyDescent="0.25">
      <c r="A30" s="669"/>
      <c r="B30" s="186" t="s">
        <v>466</v>
      </c>
      <c r="C30" s="134" t="s">
        <v>417</v>
      </c>
      <c r="D30" s="475"/>
      <c r="E30" s="475"/>
      <c r="F30" s="191">
        <v>0.5</v>
      </c>
      <c r="G30" s="520">
        <f t="shared" si="10"/>
        <v>0.5</v>
      </c>
      <c r="H30" s="529"/>
      <c r="I30" s="475"/>
      <c r="J30" s="475"/>
      <c r="K30" s="522"/>
      <c r="L30" s="529"/>
      <c r="M30" s="475"/>
      <c r="N30" s="522"/>
      <c r="O30" s="529"/>
      <c r="P30" s="475"/>
      <c r="Q30" s="522"/>
      <c r="R30" s="529"/>
      <c r="S30" s="475"/>
      <c r="T30" s="522"/>
      <c r="U30" s="529"/>
      <c r="V30" s="475"/>
      <c r="W30" s="475"/>
      <c r="X30" s="475"/>
      <c r="Y30" s="475"/>
      <c r="Z30" s="475"/>
      <c r="AA30" s="475"/>
    </row>
    <row r="31" spans="1:27" x14ac:dyDescent="0.25">
      <c r="A31" s="669"/>
      <c r="B31" s="476" t="s">
        <v>302</v>
      </c>
      <c r="C31" s="135" t="s">
        <v>303</v>
      </c>
      <c r="D31" s="191"/>
      <c r="E31" s="191"/>
      <c r="F31" s="191">
        <v>22500</v>
      </c>
      <c r="G31" s="520">
        <f t="shared" si="10"/>
        <v>22500</v>
      </c>
      <c r="H31" s="527"/>
      <c r="I31" s="191"/>
      <c r="J31" s="191"/>
      <c r="K31" s="520"/>
      <c r="L31" s="527"/>
      <c r="M31" s="191"/>
      <c r="N31" s="520"/>
      <c r="O31" s="527"/>
      <c r="P31" s="191"/>
      <c r="Q31" s="520"/>
      <c r="R31" s="527"/>
      <c r="S31" s="191"/>
      <c r="T31" s="520"/>
      <c r="U31" s="527"/>
      <c r="V31" s="191"/>
      <c r="W31" s="191"/>
      <c r="X31" s="191"/>
      <c r="Y31" s="191"/>
      <c r="Z31" s="191"/>
      <c r="AA31" s="191"/>
    </row>
    <row r="32" spans="1:27" x14ac:dyDescent="0.25">
      <c r="A32" s="669"/>
      <c r="B32" s="186"/>
      <c r="C32" s="170"/>
      <c r="D32" s="191"/>
      <c r="E32" s="191"/>
      <c r="F32" s="191"/>
      <c r="G32" s="520"/>
      <c r="H32" s="527"/>
      <c r="I32" s="191"/>
      <c r="J32" s="191"/>
      <c r="K32" s="520"/>
      <c r="L32" s="527"/>
      <c r="M32" s="191"/>
      <c r="N32" s="520"/>
      <c r="O32" s="527"/>
      <c r="P32" s="191"/>
      <c r="Q32" s="520"/>
      <c r="R32" s="527"/>
      <c r="S32" s="191"/>
      <c r="T32" s="520"/>
      <c r="U32" s="527"/>
      <c r="V32" s="191"/>
      <c r="W32" s="191"/>
      <c r="X32" s="191"/>
      <c r="Y32" s="191"/>
      <c r="Z32" s="191"/>
      <c r="AA32" s="191"/>
    </row>
    <row r="33" spans="1:29" x14ac:dyDescent="0.25">
      <c r="A33" s="669"/>
      <c r="B33" s="186"/>
      <c r="C33" s="170"/>
      <c r="D33" s="191"/>
      <c r="E33" s="191"/>
      <c r="F33" s="191"/>
      <c r="G33" s="520"/>
      <c r="H33" s="527"/>
      <c r="I33" s="191"/>
      <c r="J33" s="191"/>
      <c r="K33" s="520"/>
      <c r="L33" s="527"/>
      <c r="M33" s="191"/>
      <c r="N33" s="520"/>
      <c r="O33" s="527"/>
      <c r="P33" s="191"/>
      <c r="Q33" s="520"/>
      <c r="R33" s="527"/>
      <c r="S33" s="191"/>
      <c r="T33" s="520"/>
      <c r="U33" s="527"/>
      <c r="V33" s="191"/>
      <c r="W33" s="191"/>
      <c r="X33" s="191"/>
      <c r="Y33" s="191"/>
      <c r="Z33" s="191"/>
      <c r="AA33" s="191"/>
    </row>
    <row r="34" spans="1:29" x14ac:dyDescent="0.25">
      <c r="A34" s="670"/>
      <c r="B34" s="186"/>
      <c r="C34" s="170"/>
      <c r="D34" s="191"/>
      <c r="E34" s="191"/>
      <c r="F34" s="191"/>
      <c r="G34" s="520"/>
      <c r="H34" s="527"/>
      <c r="I34" s="191"/>
      <c r="J34" s="191"/>
      <c r="K34" s="520"/>
      <c r="L34" s="527"/>
      <c r="M34" s="191"/>
      <c r="N34" s="520"/>
      <c r="O34" s="527"/>
      <c r="P34" s="191"/>
      <c r="Q34" s="520"/>
      <c r="R34" s="527"/>
      <c r="S34" s="191"/>
      <c r="T34" s="520"/>
      <c r="U34" s="527"/>
      <c r="V34" s="191"/>
      <c r="W34" s="191"/>
      <c r="X34" s="191"/>
      <c r="Y34" s="191"/>
      <c r="Z34" s="191"/>
      <c r="AA34" s="191"/>
    </row>
    <row r="35" spans="1:29" ht="51" x14ac:dyDescent="0.25">
      <c r="A35" s="140" t="s">
        <v>56</v>
      </c>
      <c r="B35" s="485" t="s">
        <v>86</v>
      </c>
      <c r="C35" s="141" t="s">
        <v>12</v>
      </c>
      <c r="D35" s="486">
        <f t="shared" ref="D35:E35" si="23">D36*D16</f>
        <v>0</v>
      </c>
      <c r="E35" s="486">
        <f t="shared" si="23"/>
        <v>0</v>
      </c>
      <c r="F35" s="486">
        <f>F36*F16</f>
        <v>568.51047000000005</v>
      </c>
      <c r="G35" s="486">
        <f>F35</f>
        <v>568.51047000000005</v>
      </c>
      <c r="H35" s="486">
        <f>H36*H16</f>
        <v>0</v>
      </c>
      <c r="I35" s="486">
        <f t="shared" ref="I35:Y35" si="24">I36*I16</f>
        <v>248.64264</v>
      </c>
      <c r="J35" s="486">
        <f t="shared" si="24"/>
        <v>258.58689600000002</v>
      </c>
      <c r="K35" s="486">
        <f>K36*K16</f>
        <v>0</v>
      </c>
      <c r="L35" s="486">
        <f>L36*L16</f>
        <v>0</v>
      </c>
      <c r="M35" s="486">
        <f t="shared" si="24"/>
        <v>268.93037184000002</v>
      </c>
      <c r="N35" s="486"/>
      <c r="O35" s="526"/>
      <c r="P35" s="486">
        <f t="shared" si="24"/>
        <v>279.68758671360007</v>
      </c>
      <c r="Q35" s="486"/>
      <c r="R35" s="526"/>
      <c r="S35" s="486">
        <f t="shared" si="24"/>
        <v>0</v>
      </c>
      <c r="T35" s="486">
        <f t="shared" si="24"/>
        <v>0</v>
      </c>
      <c r="U35" s="486">
        <f t="shared" si="24"/>
        <v>0</v>
      </c>
      <c r="V35" s="486">
        <f t="shared" si="24"/>
        <v>0</v>
      </c>
      <c r="W35" s="486"/>
      <c r="X35" s="486"/>
      <c r="Y35" s="486">
        <f t="shared" si="24"/>
        <v>0</v>
      </c>
      <c r="Z35" s="486">
        <f t="shared" ref="Z35:AA35" si="25">Z36*Z16</f>
        <v>0</v>
      </c>
      <c r="AA35" s="486">
        <f t="shared" si="25"/>
        <v>0</v>
      </c>
    </row>
    <row r="36" spans="1:29" x14ac:dyDescent="0.25">
      <c r="A36" s="15"/>
      <c r="B36" s="480" t="s">
        <v>387</v>
      </c>
      <c r="C36" s="481" t="s">
        <v>292</v>
      </c>
      <c r="D36" s="482"/>
      <c r="E36" s="482"/>
      <c r="F36" s="482">
        <v>0.30199999999999999</v>
      </c>
      <c r="G36" s="523">
        <v>0.30199999999999999</v>
      </c>
      <c r="H36" s="530"/>
      <c r="I36" s="482">
        <v>0.30199999999999999</v>
      </c>
      <c r="J36" s="482">
        <v>0.30199999999999999</v>
      </c>
      <c r="K36" s="523"/>
      <c r="L36" s="530"/>
      <c r="M36" s="482">
        <v>0.30199999999999999</v>
      </c>
      <c r="N36" s="523"/>
      <c r="O36" s="530"/>
      <c r="P36" s="482">
        <v>0.30199999999999999</v>
      </c>
      <c r="Q36" s="523"/>
      <c r="R36" s="530"/>
      <c r="S36" s="482"/>
      <c r="T36" s="523"/>
      <c r="U36" s="530"/>
      <c r="V36" s="482"/>
      <c r="W36" s="482"/>
      <c r="X36" s="482"/>
      <c r="Y36" s="482"/>
      <c r="Z36" s="482"/>
      <c r="AA36" s="482"/>
    </row>
    <row r="37" spans="1:29" x14ac:dyDescent="0.25">
      <c r="A37" s="15"/>
      <c r="B37" s="480" t="s">
        <v>469</v>
      </c>
      <c r="C37" s="162" t="s">
        <v>417</v>
      </c>
      <c r="D37" s="483">
        <f>D18+D21+D24+D27+D30</f>
        <v>0</v>
      </c>
      <c r="E37" s="483">
        <f t="shared" ref="E37:S37" si="26">E18+E21+E24+E27+E30</f>
        <v>0</v>
      </c>
      <c r="F37" s="483">
        <f t="shared" si="26"/>
        <v>2.4900000000000002</v>
      </c>
      <c r="G37" s="483">
        <f t="shared" si="26"/>
        <v>2.4900000000000002</v>
      </c>
      <c r="H37" s="531"/>
      <c r="I37" s="483">
        <f t="shared" si="26"/>
        <v>1</v>
      </c>
      <c r="J37" s="483">
        <f t="shared" si="26"/>
        <v>1</v>
      </c>
      <c r="K37" s="524"/>
      <c r="L37" s="531"/>
      <c r="M37" s="483">
        <f t="shared" si="26"/>
        <v>1</v>
      </c>
      <c r="N37" s="524"/>
      <c r="O37" s="531"/>
      <c r="P37" s="483">
        <f t="shared" si="26"/>
        <v>1</v>
      </c>
      <c r="Q37" s="524"/>
      <c r="R37" s="531"/>
      <c r="S37" s="483">
        <f t="shared" si="26"/>
        <v>0</v>
      </c>
      <c r="T37" s="524"/>
      <c r="U37" s="531"/>
      <c r="V37" s="483">
        <f t="shared" ref="V37:Y37" si="27">V18+V21+V24+V27+V30</f>
        <v>0</v>
      </c>
      <c r="W37" s="483"/>
      <c r="X37" s="483"/>
      <c r="Y37" s="483">
        <f t="shared" si="27"/>
        <v>0</v>
      </c>
      <c r="Z37" s="483">
        <f t="shared" ref="Z37:AA37" si="28">Z18+Z21+Z24+Z27+Z30</f>
        <v>0</v>
      </c>
      <c r="AA37" s="483">
        <f t="shared" si="28"/>
        <v>0</v>
      </c>
    </row>
    <row r="38" spans="1:29" ht="76.5" x14ac:dyDescent="0.25">
      <c r="A38" s="484" t="s">
        <v>64</v>
      </c>
      <c r="B38" s="318" t="s">
        <v>89</v>
      </c>
      <c r="C38" s="319" t="s">
        <v>12</v>
      </c>
      <c r="D38" s="472"/>
      <c r="E38" s="472"/>
      <c r="F38" s="472"/>
      <c r="G38" s="486"/>
      <c r="H38" s="526"/>
      <c r="I38" s="472"/>
      <c r="J38" s="472"/>
      <c r="K38" s="486"/>
      <c r="L38" s="526"/>
      <c r="M38" s="472"/>
      <c r="N38" s="486"/>
      <c r="O38" s="526"/>
      <c r="P38" s="472"/>
      <c r="Q38" s="486"/>
      <c r="R38" s="526"/>
      <c r="S38" s="472"/>
      <c r="T38" s="486"/>
      <c r="U38" s="526"/>
      <c r="V38" s="472"/>
      <c r="W38" s="472"/>
      <c r="X38" s="472"/>
      <c r="Y38" s="472"/>
      <c r="Z38" s="472"/>
      <c r="AA38" s="472"/>
    </row>
    <row r="39" spans="1:29" x14ac:dyDescent="0.25">
      <c r="A39" s="471" t="s">
        <v>102</v>
      </c>
      <c r="B39" s="318" t="s">
        <v>91</v>
      </c>
      <c r="C39" s="319" t="s">
        <v>12</v>
      </c>
      <c r="D39" s="472"/>
      <c r="E39" s="472"/>
      <c r="F39" s="472"/>
      <c r="G39" s="486"/>
      <c r="H39" s="526"/>
      <c r="I39" s="472"/>
      <c r="J39" s="472"/>
      <c r="K39" s="486"/>
      <c r="L39" s="526"/>
      <c r="M39" s="472"/>
      <c r="N39" s="486"/>
      <c r="O39" s="526"/>
      <c r="P39" s="472"/>
      <c r="Q39" s="486"/>
      <c r="R39" s="526"/>
      <c r="S39" s="472"/>
      <c r="T39" s="486"/>
      <c r="U39" s="526"/>
      <c r="V39" s="472"/>
      <c r="W39" s="472"/>
      <c r="X39" s="472"/>
      <c r="Y39" s="472"/>
      <c r="Z39" s="472"/>
      <c r="AA39" s="472"/>
    </row>
    <row r="40" spans="1:29" x14ac:dyDescent="0.25">
      <c r="A40" s="484" t="s">
        <v>231</v>
      </c>
      <c r="B40" s="318" t="s">
        <v>93</v>
      </c>
      <c r="C40" s="319" t="s">
        <v>12</v>
      </c>
      <c r="D40" s="472"/>
      <c r="E40" s="472"/>
      <c r="F40" s="472"/>
      <c r="G40" s="486"/>
      <c r="H40" s="526"/>
      <c r="I40" s="472"/>
      <c r="J40" s="472"/>
      <c r="K40" s="486"/>
      <c r="L40" s="526"/>
      <c r="M40" s="472"/>
      <c r="N40" s="486"/>
      <c r="O40" s="526"/>
      <c r="P40" s="472"/>
      <c r="Q40" s="486"/>
      <c r="R40" s="526"/>
      <c r="S40" s="472"/>
      <c r="T40" s="486"/>
      <c r="U40" s="526"/>
      <c r="V40" s="472"/>
      <c r="W40" s="472"/>
      <c r="X40" s="472"/>
      <c r="Y40" s="472"/>
      <c r="Z40" s="472"/>
      <c r="AA40" s="472"/>
    </row>
    <row r="41" spans="1:29" ht="25.5" x14ac:dyDescent="0.25">
      <c r="A41" s="471" t="s">
        <v>371</v>
      </c>
      <c r="B41" s="318" t="s">
        <v>95</v>
      </c>
      <c r="C41" s="319" t="s">
        <v>12</v>
      </c>
      <c r="D41" s="472"/>
      <c r="E41" s="472"/>
      <c r="F41" s="472"/>
      <c r="G41" s="486"/>
      <c r="H41" s="526"/>
      <c r="I41" s="472"/>
      <c r="J41" s="472"/>
      <c r="K41" s="486"/>
      <c r="L41" s="526"/>
      <c r="M41" s="472"/>
      <c r="N41" s="486"/>
      <c r="O41" s="526"/>
      <c r="P41" s="472"/>
      <c r="Q41" s="486"/>
      <c r="R41" s="526"/>
      <c r="S41" s="472"/>
      <c r="T41" s="486"/>
      <c r="U41" s="526"/>
      <c r="V41" s="472"/>
      <c r="W41" s="472"/>
      <c r="X41" s="472"/>
      <c r="Y41" s="472"/>
      <c r="Z41" s="472"/>
      <c r="AA41" s="472"/>
    </row>
    <row r="42" spans="1:29" ht="25.5" x14ac:dyDescent="0.25">
      <c r="A42" s="484" t="s">
        <v>288</v>
      </c>
      <c r="B42" s="318" t="s">
        <v>97</v>
      </c>
      <c r="C42" s="319" t="s">
        <v>12</v>
      </c>
      <c r="D42" s="472"/>
      <c r="E42" s="472"/>
      <c r="F42" s="472">
        <f>SUM(F43:F45)</f>
        <v>0</v>
      </c>
      <c r="G42" s="486">
        <f t="shared" ref="G42:Y42" si="29">SUM(G43:G45)</f>
        <v>0</v>
      </c>
      <c r="H42" s="526">
        <f t="shared" si="29"/>
        <v>0</v>
      </c>
      <c r="I42" s="472">
        <f t="shared" si="29"/>
        <v>0</v>
      </c>
      <c r="J42" s="472">
        <f t="shared" si="29"/>
        <v>0</v>
      </c>
      <c r="K42" s="486">
        <f t="shared" si="29"/>
        <v>0</v>
      </c>
      <c r="L42" s="526">
        <f t="shared" si="29"/>
        <v>0</v>
      </c>
      <c r="M42" s="472">
        <f t="shared" si="29"/>
        <v>0</v>
      </c>
      <c r="N42" s="486"/>
      <c r="O42" s="526"/>
      <c r="P42" s="472">
        <f t="shared" si="29"/>
        <v>0</v>
      </c>
      <c r="Q42" s="486"/>
      <c r="R42" s="526"/>
      <c r="S42" s="472">
        <f t="shared" si="29"/>
        <v>0</v>
      </c>
      <c r="T42" s="486">
        <f t="shared" ref="T42" si="30">SUM(T43:T45)</f>
        <v>0</v>
      </c>
      <c r="U42" s="526">
        <f t="shared" ref="U42" si="31">SUM(U43:U45)</f>
        <v>0</v>
      </c>
      <c r="V42" s="472">
        <f t="shared" si="29"/>
        <v>0</v>
      </c>
      <c r="W42" s="472"/>
      <c r="X42" s="472"/>
      <c r="Y42" s="472">
        <f t="shared" si="29"/>
        <v>0</v>
      </c>
      <c r="Z42" s="472">
        <f t="shared" ref="Z42" si="32">SUM(Z43:Z45)</f>
        <v>0</v>
      </c>
      <c r="AA42" s="472">
        <f t="shared" ref="AA42" si="33">SUM(AA43:AA45)</f>
        <v>0</v>
      </c>
    </row>
    <row r="43" spans="1:29" ht="38.25" x14ac:dyDescent="0.25">
      <c r="A43" s="346" t="s">
        <v>290</v>
      </c>
      <c r="B43" s="539" t="s">
        <v>99</v>
      </c>
      <c r="C43" s="540" t="s">
        <v>12</v>
      </c>
      <c r="D43" s="506"/>
      <c r="E43" s="506"/>
      <c r="F43" s="506"/>
      <c r="G43" s="486"/>
      <c r="H43" s="526"/>
      <c r="I43" s="506"/>
      <c r="J43" s="506"/>
      <c r="K43" s="486"/>
      <c r="L43" s="526"/>
      <c r="M43" s="506"/>
      <c r="N43" s="486"/>
      <c r="O43" s="526"/>
      <c r="P43" s="506"/>
      <c r="Q43" s="486"/>
      <c r="R43" s="526"/>
      <c r="S43" s="506"/>
      <c r="T43" s="486"/>
      <c r="U43" s="526"/>
      <c r="V43" s="506"/>
      <c r="W43" s="506"/>
      <c r="X43" s="506"/>
      <c r="Y43" s="506"/>
      <c r="Z43" s="506"/>
      <c r="AA43" s="506"/>
      <c r="AC43" s="190"/>
    </row>
    <row r="44" spans="1:29" ht="25.5" x14ac:dyDescent="0.25">
      <c r="A44" s="541" t="s">
        <v>122</v>
      </c>
      <c r="B44" s="539" t="s">
        <v>101</v>
      </c>
      <c r="C44" s="540" t="s">
        <v>12</v>
      </c>
      <c r="D44" s="506"/>
      <c r="E44" s="506"/>
      <c r="F44" s="506"/>
      <c r="G44" s="486"/>
      <c r="H44" s="526"/>
      <c r="I44" s="506"/>
      <c r="J44" s="506"/>
      <c r="K44" s="486"/>
      <c r="L44" s="526"/>
      <c r="M44" s="506"/>
      <c r="N44" s="486"/>
      <c r="O44" s="526"/>
      <c r="P44" s="506"/>
      <c r="Q44" s="486"/>
      <c r="R44" s="526"/>
      <c r="S44" s="506"/>
      <c r="T44" s="486"/>
      <c r="U44" s="526"/>
      <c r="V44" s="506"/>
      <c r="W44" s="506"/>
      <c r="X44" s="506"/>
      <c r="Y44" s="506"/>
      <c r="Z44" s="506"/>
      <c r="AA44" s="506"/>
    </row>
    <row r="45" spans="1:29" ht="25.5" x14ac:dyDescent="0.25">
      <c r="A45" s="541" t="s">
        <v>124</v>
      </c>
      <c r="B45" s="539" t="s">
        <v>513</v>
      </c>
      <c r="C45" s="540"/>
      <c r="D45" s="506"/>
      <c r="E45" s="506"/>
      <c r="F45" s="506"/>
      <c r="G45" s="486"/>
      <c r="H45" s="526"/>
      <c r="I45" s="506"/>
      <c r="J45" s="506"/>
      <c r="K45" s="486"/>
      <c r="L45" s="526"/>
      <c r="M45" s="506"/>
      <c r="N45" s="486"/>
      <c r="O45" s="526"/>
      <c r="P45" s="506"/>
      <c r="Q45" s="486"/>
      <c r="R45" s="526"/>
      <c r="S45" s="506"/>
      <c r="T45" s="486"/>
      <c r="U45" s="526"/>
      <c r="V45" s="506"/>
      <c r="W45" s="506"/>
      <c r="X45" s="506"/>
      <c r="Y45" s="506"/>
      <c r="Z45" s="506"/>
      <c r="AA45" s="506"/>
    </row>
    <row r="46" spans="1:29" x14ac:dyDescent="0.25">
      <c r="A46" s="192"/>
      <c r="B46" s="189" t="s">
        <v>162</v>
      </c>
      <c r="C46" s="189"/>
      <c r="D46" s="193">
        <f>D7+D15+D38+D39+D40+D41+D42+D43+D44</f>
        <v>0</v>
      </c>
      <c r="E46" s="193">
        <f t="shared" ref="E46:Y46" si="34">E7+E15+E38+E39+E40+E41+E42+E43+E44</f>
        <v>0</v>
      </c>
      <c r="F46" s="193">
        <f t="shared" si="34"/>
        <v>2666.0354700000003</v>
      </c>
      <c r="G46" s="193">
        <f t="shared" si="34"/>
        <v>2666.0354700000003</v>
      </c>
      <c r="H46" s="193">
        <f t="shared" si="34"/>
        <v>0</v>
      </c>
      <c r="I46" s="193">
        <f t="shared" si="34"/>
        <v>1173.96264</v>
      </c>
      <c r="J46" s="193">
        <f t="shared" si="34"/>
        <v>1216.8348960000001</v>
      </c>
      <c r="K46" s="193">
        <f t="shared" si="34"/>
        <v>0</v>
      </c>
      <c r="L46" s="193">
        <f t="shared" si="34"/>
        <v>0</v>
      </c>
      <c r="M46" s="193">
        <f t="shared" si="34"/>
        <v>1261.4282918399999</v>
      </c>
      <c r="N46" s="193"/>
      <c r="O46" s="193"/>
      <c r="P46" s="193">
        <f t="shared" si="34"/>
        <v>1307.8054235136003</v>
      </c>
      <c r="Q46" s="193"/>
      <c r="R46" s="193"/>
      <c r="S46" s="193">
        <f t="shared" si="34"/>
        <v>0</v>
      </c>
      <c r="T46" s="193">
        <f t="shared" si="34"/>
        <v>0</v>
      </c>
      <c r="U46" s="193">
        <f t="shared" si="34"/>
        <v>0</v>
      </c>
      <c r="V46" s="193">
        <f t="shared" si="34"/>
        <v>0</v>
      </c>
      <c r="W46" s="193"/>
      <c r="X46" s="193"/>
      <c r="Y46" s="193">
        <f t="shared" si="34"/>
        <v>0</v>
      </c>
      <c r="Z46" s="193">
        <f t="shared" ref="Z46:AA46" si="35">Z7+Z15+Z38+Z39+Z40+Z41+Z42+Z43+Z44</f>
        <v>0</v>
      </c>
      <c r="AA46" s="193">
        <f t="shared" si="35"/>
        <v>0</v>
      </c>
    </row>
    <row r="47" spans="1:29" x14ac:dyDescent="0.25">
      <c r="A47" s="487"/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N47" s="487"/>
      <c r="O47" s="487"/>
      <c r="P47" s="487"/>
      <c r="Q47" s="487"/>
      <c r="R47" s="487"/>
      <c r="S47" s="487"/>
      <c r="T47" s="487"/>
      <c r="U47" s="487"/>
    </row>
    <row r="48" spans="1:29" x14ac:dyDescent="0.25">
      <c r="A48" s="488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</row>
    <row r="51" spans="1:25" ht="47.25" hidden="1" x14ac:dyDescent="0.25">
      <c r="A51" s="194" t="s">
        <v>384</v>
      </c>
      <c r="B51" s="195" t="s">
        <v>381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idden="1" x14ac:dyDescent="0.25">
      <c r="B52" s="196" t="s">
        <v>30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idden="1" x14ac:dyDescent="0.25">
      <c r="B53" s="197" t="s">
        <v>382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47.25" hidden="1" x14ac:dyDescent="0.25">
      <c r="A54" s="194" t="s">
        <v>384</v>
      </c>
      <c r="B54" s="195" t="s">
        <v>383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idden="1" x14ac:dyDescent="0.25">
      <c r="B55" s="196" t="s">
        <v>30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idden="1" x14ac:dyDescent="0.25">
      <c r="B56" s="197" t="s">
        <v>382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60" spans="1:25" x14ac:dyDescent="0.25">
      <c r="B60" t="s">
        <v>654</v>
      </c>
      <c r="G60" t="s">
        <v>564</v>
      </c>
    </row>
  </sheetData>
  <mergeCells count="14">
    <mergeCell ref="A17:A34"/>
    <mergeCell ref="A3:A5"/>
    <mergeCell ref="B3:B5"/>
    <mergeCell ref="C3:C5"/>
    <mergeCell ref="D4:E4"/>
    <mergeCell ref="D3:R3"/>
    <mergeCell ref="F4:I4"/>
    <mergeCell ref="S4:U4"/>
    <mergeCell ref="V4:X4"/>
    <mergeCell ref="S3:AA3"/>
    <mergeCell ref="Y4:AA4"/>
    <mergeCell ref="J4:L4"/>
    <mergeCell ref="M4:O4"/>
    <mergeCell ref="P4:R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J37"/>
  <sheetViews>
    <sheetView topLeftCell="C1" workbookViewId="0">
      <selection activeCell="K10" sqref="K10"/>
    </sheetView>
  </sheetViews>
  <sheetFormatPr defaultRowHeight="15" x14ac:dyDescent="0.25"/>
  <cols>
    <col min="2" max="2" width="30" customWidth="1"/>
  </cols>
  <sheetData>
    <row r="2" spans="1:9" x14ac:dyDescent="0.25">
      <c r="F2" s="659" t="s">
        <v>308</v>
      </c>
      <c r="G2" s="659"/>
      <c r="H2" s="659"/>
      <c r="I2" s="659"/>
    </row>
    <row r="3" spans="1:9" x14ac:dyDescent="0.25">
      <c r="F3" s="659" t="s">
        <v>179</v>
      </c>
      <c r="G3" s="659"/>
      <c r="H3" s="659"/>
      <c r="I3" s="659"/>
    </row>
    <row r="4" spans="1:9" x14ac:dyDescent="0.25">
      <c r="F4" s="82" t="s">
        <v>306</v>
      </c>
      <c r="G4" s="154"/>
      <c r="H4" s="154"/>
      <c r="I4" s="154"/>
    </row>
    <row r="5" spans="1:9" x14ac:dyDescent="0.25">
      <c r="F5" s="659" t="s">
        <v>180</v>
      </c>
      <c r="G5" s="659"/>
      <c r="H5" s="659"/>
      <c r="I5" s="659"/>
    </row>
    <row r="6" spans="1:9" x14ac:dyDescent="0.25">
      <c r="F6" s="154"/>
      <c r="G6" s="154"/>
      <c r="H6" s="154"/>
      <c r="I6" s="154"/>
    </row>
    <row r="7" spans="1:9" ht="15.75" thickBot="1" x14ac:dyDescent="0.3">
      <c r="A7" s="81" t="s">
        <v>309</v>
      </c>
    </row>
    <row r="8" spans="1:9" ht="15.75" thickBot="1" x14ac:dyDescent="0.3">
      <c r="A8" s="653" t="s">
        <v>0</v>
      </c>
      <c r="B8" s="653" t="s">
        <v>1</v>
      </c>
      <c r="C8" s="653" t="s">
        <v>2</v>
      </c>
      <c r="D8" s="656" t="s">
        <v>176</v>
      </c>
      <c r="E8" s="657"/>
      <c r="F8" s="657"/>
      <c r="G8" s="657"/>
      <c r="H8" s="658"/>
      <c r="I8" s="78" t="s">
        <v>177</v>
      </c>
    </row>
    <row r="9" spans="1:9" ht="15.75" thickBot="1" x14ac:dyDescent="0.3">
      <c r="A9" s="654"/>
      <c r="B9" s="654"/>
      <c r="C9" s="654"/>
      <c r="D9" s="650" t="s">
        <v>3</v>
      </c>
      <c r="E9" s="650"/>
      <c r="F9" s="651" t="s">
        <v>4</v>
      </c>
      <c r="G9" s="652"/>
      <c r="H9" s="675" t="s">
        <v>5</v>
      </c>
      <c r="I9" s="653" t="s">
        <v>405</v>
      </c>
    </row>
    <row r="10" spans="1:9" ht="15.75" thickBot="1" x14ac:dyDescent="0.3">
      <c r="A10" s="655"/>
      <c r="B10" s="655"/>
      <c r="C10" s="655"/>
      <c r="D10" s="62" t="s">
        <v>6</v>
      </c>
      <c r="E10" s="4" t="s">
        <v>7</v>
      </c>
      <c r="F10" s="4" t="s">
        <v>8</v>
      </c>
      <c r="G10" s="4" t="s">
        <v>9</v>
      </c>
      <c r="H10" s="676"/>
      <c r="I10" s="655"/>
    </row>
    <row r="11" spans="1:9" x14ac:dyDescent="0.25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4">
        <v>9</v>
      </c>
    </row>
    <row r="12" spans="1:9" ht="30" x14ac:dyDescent="0.25">
      <c r="A12" s="140">
        <v>1</v>
      </c>
      <c r="B12" s="102" t="s">
        <v>310</v>
      </c>
      <c r="C12" s="102" t="s">
        <v>12</v>
      </c>
      <c r="D12" s="102"/>
      <c r="E12" s="103"/>
      <c r="F12" s="103"/>
      <c r="G12" s="103"/>
      <c r="H12" s="103"/>
      <c r="I12" s="103"/>
    </row>
    <row r="13" spans="1:9" x14ac:dyDescent="0.25">
      <c r="A13" s="15" t="s">
        <v>11</v>
      </c>
      <c r="B13" s="84" t="s">
        <v>311</v>
      </c>
      <c r="C13" s="84" t="s">
        <v>12</v>
      </c>
      <c r="D13" s="84"/>
      <c r="E13" s="84"/>
      <c r="F13" s="84"/>
      <c r="G13" s="84"/>
      <c r="H13" s="84"/>
      <c r="I13" s="84"/>
    </row>
    <row r="14" spans="1:9" x14ac:dyDescent="0.25">
      <c r="A14" s="15" t="s">
        <v>19</v>
      </c>
      <c r="B14" s="84" t="s">
        <v>312</v>
      </c>
      <c r="C14" s="84" t="s">
        <v>12</v>
      </c>
      <c r="D14" s="84"/>
      <c r="E14" s="84"/>
      <c r="F14" s="84"/>
      <c r="G14" s="84"/>
      <c r="H14" s="84"/>
      <c r="I14" s="84"/>
    </row>
    <row r="15" spans="1:9" x14ac:dyDescent="0.25">
      <c r="A15" s="15" t="s">
        <v>31</v>
      </c>
      <c r="B15" s="84" t="s">
        <v>313</v>
      </c>
      <c r="C15" s="84" t="s">
        <v>12</v>
      </c>
      <c r="D15" s="84"/>
      <c r="E15" s="84"/>
      <c r="F15" s="84"/>
      <c r="G15" s="84"/>
      <c r="H15" s="84"/>
      <c r="I15" s="84"/>
    </row>
    <row r="16" spans="1:9" ht="30" x14ac:dyDescent="0.25">
      <c r="A16" s="15" t="s">
        <v>267</v>
      </c>
      <c r="B16" s="84" t="s">
        <v>314</v>
      </c>
      <c r="C16" s="84" t="s">
        <v>12</v>
      </c>
      <c r="D16" s="84"/>
      <c r="E16" s="84"/>
      <c r="F16" s="84"/>
      <c r="G16" s="84"/>
      <c r="H16" s="84"/>
      <c r="I16" s="84"/>
    </row>
    <row r="17" spans="1:10" x14ac:dyDescent="0.25">
      <c r="A17" s="15" t="s">
        <v>41</v>
      </c>
      <c r="B17" s="84" t="s">
        <v>315</v>
      </c>
      <c r="C17" s="84" t="s">
        <v>12</v>
      </c>
      <c r="D17" s="84"/>
      <c r="E17" s="84"/>
      <c r="F17" s="84"/>
      <c r="G17" s="84"/>
      <c r="H17" s="84"/>
      <c r="I17" s="84"/>
    </row>
    <row r="18" spans="1:10" ht="30" x14ac:dyDescent="0.25">
      <c r="A18" s="15" t="s">
        <v>42</v>
      </c>
      <c r="B18" s="84" t="s">
        <v>316</v>
      </c>
      <c r="C18" s="84" t="s">
        <v>12</v>
      </c>
      <c r="D18" s="84"/>
      <c r="E18" s="84"/>
      <c r="F18" s="84"/>
      <c r="G18" s="84"/>
      <c r="H18" s="84"/>
      <c r="I18" s="84"/>
    </row>
    <row r="19" spans="1:10" x14ac:dyDescent="0.25">
      <c r="A19" s="17" t="s">
        <v>43</v>
      </c>
      <c r="B19" s="179" t="s">
        <v>317</v>
      </c>
      <c r="C19" s="179" t="s">
        <v>12</v>
      </c>
      <c r="D19" s="179"/>
      <c r="E19" s="179"/>
      <c r="F19" s="179"/>
      <c r="G19" s="179"/>
      <c r="H19" s="179"/>
      <c r="I19" s="179"/>
    </row>
    <row r="20" spans="1:10" ht="30" x14ac:dyDescent="0.25">
      <c r="A20" s="140" t="s">
        <v>53</v>
      </c>
      <c r="B20" s="102" t="s">
        <v>318</v>
      </c>
      <c r="C20" s="183" t="s">
        <v>12</v>
      </c>
      <c r="D20" s="102"/>
      <c r="E20" s="102"/>
      <c r="F20" s="102"/>
      <c r="G20" s="102"/>
      <c r="H20" s="102"/>
      <c r="I20" s="102"/>
      <c r="J20" s="80"/>
    </row>
    <row r="21" spans="1:10" x14ac:dyDescent="0.25">
      <c r="A21" s="15" t="s">
        <v>55</v>
      </c>
      <c r="B21" s="56" t="s">
        <v>107</v>
      </c>
      <c r="C21" s="179" t="s">
        <v>12</v>
      </c>
      <c r="D21" s="84"/>
      <c r="E21" s="84"/>
      <c r="F21" s="84"/>
      <c r="G21" s="84"/>
      <c r="H21" s="84"/>
      <c r="I21" s="84"/>
      <c r="J21" s="80"/>
    </row>
    <row r="22" spans="1:10" x14ac:dyDescent="0.25">
      <c r="A22" s="15" t="s">
        <v>207</v>
      </c>
      <c r="B22" s="56" t="s">
        <v>319</v>
      </c>
      <c r="C22" s="179" t="s">
        <v>12</v>
      </c>
      <c r="D22" s="84"/>
      <c r="E22" s="84"/>
      <c r="F22" s="84"/>
      <c r="G22" s="84"/>
      <c r="H22" s="84"/>
      <c r="I22" s="84"/>
      <c r="J22" s="80"/>
    </row>
    <row r="23" spans="1:10" x14ac:dyDescent="0.25">
      <c r="A23" s="15" t="s">
        <v>56</v>
      </c>
      <c r="B23" s="56" t="s">
        <v>320</v>
      </c>
      <c r="C23" s="179" t="s">
        <v>12</v>
      </c>
      <c r="D23" s="84"/>
      <c r="E23" s="84"/>
      <c r="F23" s="84"/>
      <c r="G23" s="84"/>
      <c r="H23" s="84"/>
      <c r="I23" s="84"/>
      <c r="J23" s="80"/>
    </row>
    <row r="24" spans="1:10" x14ac:dyDescent="0.25">
      <c r="A24" s="15" t="s">
        <v>216</v>
      </c>
      <c r="B24" s="56" t="s">
        <v>321</v>
      </c>
      <c r="C24" s="179" t="s">
        <v>12</v>
      </c>
      <c r="D24" s="84"/>
      <c r="E24" s="84"/>
      <c r="F24" s="84"/>
      <c r="G24" s="84"/>
      <c r="H24" s="84"/>
      <c r="I24" s="84"/>
      <c r="J24" s="80"/>
    </row>
    <row r="25" spans="1:10" x14ac:dyDescent="0.25">
      <c r="A25" s="15" t="s">
        <v>58</v>
      </c>
      <c r="B25" s="84" t="s">
        <v>322</v>
      </c>
      <c r="C25" s="179" t="s">
        <v>12</v>
      </c>
      <c r="D25" s="84"/>
      <c r="E25" s="84"/>
      <c r="F25" s="84"/>
      <c r="G25" s="84"/>
      <c r="H25" s="84"/>
      <c r="I25" s="84"/>
      <c r="J25" s="80"/>
    </row>
    <row r="26" spans="1:10" x14ac:dyDescent="0.25">
      <c r="A26" s="15" t="s">
        <v>273</v>
      </c>
      <c r="B26" s="84" t="s">
        <v>323</v>
      </c>
      <c r="C26" s="179" t="s">
        <v>12</v>
      </c>
      <c r="D26" s="84"/>
      <c r="E26" s="84"/>
      <c r="F26" s="84"/>
      <c r="G26" s="84"/>
      <c r="H26" s="84"/>
      <c r="I26" s="84"/>
      <c r="J26" s="80"/>
    </row>
    <row r="27" spans="1:10" x14ac:dyDescent="0.25">
      <c r="A27" s="26" t="s">
        <v>324</v>
      </c>
      <c r="B27" s="84" t="s">
        <v>325</v>
      </c>
      <c r="C27" s="179" t="s">
        <v>12</v>
      </c>
      <c r="D27" s="84"/>
      <c r="E27" s="84"/>
      <c r="F27" s="84"/>
      <c r="G27" s="84"/>
      <c r="H27" s="84"/>
      <c r="I27" s="84"/>
      <c r="J27" s="80"/>
    </row>
    <row r="28" spans="1:10" x14ac:dyDescent="0.25">
      <c r="A28" s="26" t="s">
        <v>326</v>
      </c>
      <c r="B28" s="84" t="s">
        <v>327</v>
      </c>
      <c r="C28" s="179" t="s">
        <v>12</v>
      </c>
      <c r="D28" s="84"/>
      <c r="E28" s="84"/>
      <c r="F28" s="84"/>
      <c r="G28" s="84"/>
      <c r="H28" s="84"/>
      <c r="I28" s="84"/>
      <c r="J28" s="80"/>
    </row>
    <row r="29" spans="1:10" x14ac:dyDescent="0.25">
      <c r="A29" s="26" t="s">
        <v>328</v>
      </c>
      <c r="B29" s="84" t="s">
        <v>329</v>
      </c>
      <c r="C29" s="179" t="s">
        <v>12</v>
      </c>
      <c r="D29" s="84"/>
      <c r="E29" s="84"/>
      <c r="F29" s="84"/>
      <c r="G29" s="84"/>
      <c r="H29" s="84"/>
      <c r="I29" s="84"/>
      <c r="J29" s="80"/>
    </row>
    <row r="30" spans="1:10" x14ac:dyDescent="0.25">
      <c r="A30" s="26" t="s">
        <v>92</v>
      </c>
      <c r="B30" s="84" t="s">
        <v>330</v>
      </c>
      <c r="C30" s="179" t="s">
        <v>12</v>
      </c>
      <c r="D30" s="84"/>
      <c r="E30" s="84"/>
      <c r="F30" s="84"/>
      <c r="G30" s="84"/>
      <c r="H30" s="84"/>
      <c r="I30" s="84"/>
      <c r="J30" s="80"/>
    </row>
    <row r="31" spans="1:10" x14ac:dyDescent="0.25">
      <c r="A31" s="26" t="s">
        <v>304</v>
      </c>
      <c r="B31" s="84" t="s">
        <v>271</v>
      </c>
      <c r="C31" s="179" t="s">
        <v>12</v>
      </c>
      <c r="D31" s="84"/>
      <c r="E31" s="84"/>
      <c r="F31" s="84"/>
      <c r="G31" s="84"/>
      <c r="H31" s="84"/>
      <c r="I31" s="84"/>
      <c r="J31" s="80"/>
    </row>
    <row r="32" spans="1:10" ht="30" x14ac:dyDescent="0.25">
      <c r="A32" s="26" t="s">
        <v>64</v>
      </c>
      <c r="B32" s="84" t="s">
        <v>331</v>
      </c>
      <c r="C32" s="179" t="s">
        <v>12</v>
      </c>
      <c r="D32" s="84"/>
      <c r="E32" s="84"/>
      <c r="F32" s="84"/>
      <c r="G32" s="84"/>
      <c r="H32" s="84"/>
      <c r="I32" s="84"/>
      <c r="J32" s="80"/>
    </row>
    <row r="33" spans="1:10" x14ac:dyDescent="0.25">
      <c r="A33" s="28" t="s">
        <v>66</v>
      </c>
      <c r="B33" s="1" t="s">
        <v>107</v>
      </c>
      <c r="C33" s="179" t="s">
        <v>12</v>
      </c>
      <c r="D33" s="1"/>
      <c r="E33" s="1"/>
      <c r="F33" s="1"/>
      <c r="G33" s="1"/>
      <c r="H33" s="1"/>
      <c r="I33" s="1"/>
      <c r="J33" s="80"/>
    </row>
    <row r="34" spans="1:10" x14ac:dyDescent="0.25">
      <c r="A34" s="28" t="s">
        <v>82</v>
      </c>
      <c r="B34" s="1" t="s">
        <v>320</v>
      </c>
      <c r="C34" s="179" t="s">
        <v>12</v>
      </c>
      <c r="D34" s="1"/>
      <c r="E34" s="1"/>
      <c r="F34" s="1"/>
      <c r="G34" s="1"/>
      <c r="H34" s="1"/>
      <c r="I34" s="1"/>
      <c r="J34" s="80"/>
    </row>
    <row r="35" spans="1:10" x14ac:dyDescent="0.25">
      <c r="A35" s="28" t="s">
        <v>102</v>
      </c>
      <c r="B35" s="1" t="s">
        <v>332</v>
      </c>
      <c r="C35" s="84" t="s">
        <v>12</v>
      </c>
      <c r="D35" s="1"/>
      <c r="E35" s="1"/>
      <c r="F35" s="1"/>
      <c r="G35" s="1"/>
      <c r="H35" s="1"/>
      <c r="I35" s="1"/>
      <c r="J35" s="80"/>
    </row>
    <row r="36" spans="1:10" x14ac:dyDescent="0.25">
      <c r="A36" s="174"/>
    </row>
    <row r="37" spans="1:10" x14ac:dyDescent="0.25">
      <c r="A37" s="174"/>
    </row>
  </sheetData>
  <mergeCells count="11">
    <mergeCell ref="I9:I10"/>
    <mergeCell ref="F2:I2"/>
    <mergeCell ref="F3:I3"/>
    <mergeCell ref="F5:I5"/>
    <mergeCell ref="A8:A10"/>
    <mergeCell ref="B8:B10"/>
    <mergeCell ref="C8:C10"/>
    <mergeCell ref="D8:H8"/>
    <mergeCell ref="D9:E9"/>
    <mergeCell ref="F9:G9"/>
    <mergeCell ref="H9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операц.расходы</vt:lpstr>
      <vt:lpstr>неподконтрольные расходы</vt:lpstr>
      <vt:lpstr>смета методом индексации </vt:lpstr>
      <vt:lpstr>Смета ВС</vt:lpstr>
      <vt:lpstr>расшифровки ВС</vt:lpstr>
      <vt:lpstr>Цеховые расходы</vt:lpstr>
      <vt:lpstr>Зар.плата осн.персонала</vt:lpstr>
      <vt:lpstr>Админ. расх.</vt:lpstr>
      <vt:lpstr>Кап.вложения</vt:lpstr>
      <vt:lpstr>ИПЦ</vt:lpstr>
      <vt:lpstr>баланс воды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2016-04-27T13:36:46Z</cp:lastPrinted>
  <dcterms:created xsi:type="dcterms:W3CDTF">2014-07-02T08:23:03Z</dcterms:created>
  <dcterms:modified xsi:type="dcterms:W3CDTF">2016-05-10T08:04:30Z</dcterms:modified>
</cp:coreProperties>
</file>